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kddi-my.sharepoint.com/personal/p429780_ptsp_kddi_com/Documents/SecurePC/Desktop/作業中（案件）/20251030_20251031_KDDI_CSR-1203/up/"/>
    </mc:Choice>
  </mc:AlternateContent>
  <xr:revisionPtr revIDLastSave="14" documentId="8_{1003BD99-D51B-4E28-B9CF-D31CA08BCE04}" xr6:coauthVersionLast="47" xr6:coauthVersionMax="47" xr10:uidLastSave="{19A62B0E-8159-42BF-BC3F-4451A9BE0E91}"/>
  <workbookProtection workbookAlgorithmName="SHA-512" workbookHashValue="E+IQKxXcg71keSnTAdnnuwPJaIX1jMOiAGoYc81pbtOb33r21XNm7zCh/+VWNPRK4zJF283kf+iCfCP4WiTBlw==" workbookSaltValue="t+bbMdOEKd+JreVzVOsTjw==" workbookSpinCount="100000" lockStructure="1"/>
  <bookViews>
    <workbookView xWindow="28680" yWindow="-120" windowWidth="29040" windowHeight="15720" xr2:uid="{ED69FB84-C283-4CC8-8DC6-2859F30515AA}"/>
  </bookViews>
  <sheets>
    <sheet name="集計" sheetId="1" r:id="rId1"/>
    <sheet name="スコープ１" sheetId="2" r:id="rId2"/>
    <sheet name="スコープ２" sheetId="8" r:id="rId3"/>
    <sheet name="スコープ１事業者別排出係数" sheetId="5" state="hidden" r:id="rId4"/>
    <sheet name="スコープ２事業者別排出係数" sheetId="4" state="hidden" r:id="rId5"/>
  </sheets>
  <definedNames>
    <definedName name="_xlnm._FilterDatabase" localSheetId="3" hidden="1">スコープ１事業者別排出係数!$B$1:$C$23</definedName>
    <definedName name="_xlnm._FilterDatabase" localSheetId="4" hidden="1">スコープ２事業者別排出係数!$B$1:$D$78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4" i="8"/>
  <c r="S11" i="2"/>
  <c r="S12" i="2"/>
  <c r="S13" i="2"/>
  <c r="S14" i="2"/>
  <c r="S15" i="2"/>
  <c r="S16" i="2"/>
  <c r="S17" i="2"/>
  <c r="S10" i="8"/>
  <c r="T10" i="8" s="1"/>
  <c r="S11" i="8"/>
  <c r="S12" i="8"/>
  <c r="S13" i="8"/>
  <c r="S14" i="8"/>
  <c r="S15" i="8"/>
  <c r="S16" i="8"/>
  <c r="S17" i="8"/>
  <c r="F11" i="2"/>
  <c r="T11" i="2" s="1"/>
  <c r="F12" i="2"/>
  <c r="F13" i="2"/>
  <c r="F14" i="2"/>
  <c r="F15" i="2"/>
  <c r="T15" i="2" s="1"/>
  <c r="F16" i="2"/>
  <c r="F17" i="2"/>
  <c r="D11" i="2"/>
  <c r="D12" i="2"/>
  <c r="D13" i="2"/>
  <c r="D14" i="2"/>
  <c r="D15" i="2"/>
  <c r="D16" i="2"/>
  <c r="D17" i="2"/>
  <c r="F10" i="8"/>
  <c r="F11" i="8"/>
  <c r="F12" i="8"/>
  <c r="F13" i="8"/>
  <c r="F14" i="8"/>
  <c r="F15" i="8"/>
  <c r="F16" i="8"/>
  <c r="F17" i="8"/>
  <c r="D5" i="2"/>
  <c r="D6" i="2"/>
  <c r="D7" i="2"/>
  <c r="D8" i="2"/>
  <c r="D9" i="2"/>
  <c r="D10" i="2"/>
  <c r="D4" i="2"/>
  <c r="F5" i="2"/>
  <c r="F6" i="2"/>
  <c r="F7" i="2"/>
  <c r="F8" i="2"/>
  <c r="F9" i="2"/>
  <c r="F10" i="2"/>
  <c r="F4" i="2"/>
  <c r="F9" i="8"/>
  <c r="F5" i="8"/>
  <c r="F6" i="8"/>
  <c r="F7" i="8"/>
  <c r="F8" i="8"/>
  <c r="F4" i="8"/>
  <c r="D8" i="1"/>
  <c r="D7" i="1"/>
  <c r="D6" i="1"/>
  <c r="S9" i="8"/>
  <c r="S8" i="8"/>
  <c r="S7" i="8"/>
  <c r="S6" i="8"/>
  <c r="S5" i="8"/>
  <c r="S4" i="8"/>
  <c r="S3" i="8"/>
  <c r="T3" i="8" s="1"/>
  <c r="T11" i="8" l="1"/>
  <c r="T14" i="8"/>
  <c r="E7" i="1" s="1"/>
  <c r="T14" i="2"/>
  <c r="T16" i="8"/>
  <c r="T12" i="8"/>
  <c r="E6" i="1" s="1"/>
  <c r="T13" i="2"/>
  <c r="T12" i="2"/>
  <c r="T17" i="8"/>
  <c r="T13" i="8"/>
  <c r="D4" i="1"/>
  <c r="T15" i="8"/>
  <c r="D5" i="1"/>
  <c r="E5" i="1"/>
  <c r="T9" i="8"/>
  <c r="E8" i="1" s="1"/>
  <c r="T8" i="8"/>
  <c r="T7" i="8"/>
  <c r="T6" i="8"/>
  <c r="T5" i="8"/>
  <c r="T4" i="8"/>
  <c r="E4" i="1" l="1"/>
  <c r="S6" i="2"/>
  <c r="T6" i="2" s="1"/>
  <c r="S7" i="2"/>
  <c r="S8" i="2"/>
  <c r="D12" i="1" s="1"/>
  <c r="S9" i="2"/>
  <c r="S10" i="2"/>
  <c r="T16" i="2"/>
  <c r="T17" i="2"/>
  <c r="S3" i="2"/>
  <c r="T3" i="2" s="1"/>
  <c r="S4" i="2"/>
  <c r="D10" i="1" s="1"/>
  <c r="T10" i="2" l="1"/>
  <c r="D14" i="1"/>
  <c r="T9" i="2"/>
  <c r="D13" i="1"/>
  <c r="E13" i="1"/>
  <c r="T8" i="2"/>
  <c r="E12" i="1" s="1"/>
  <c r="D9" i="1"/>
  <c r="T7" i="2"/>
  <c r="E14" i="1" s="1"/>
  <c r="T4" i="2"/>
  <c r="S5" i="2"/>
  <c r="T5" i="2" l="1"/>
  <c r="E11" i="1" s="1"/>
  <c r="D11" i="1"/>
  <c r="E9" i="1"/>
  <c r="E10" i="1"/>
  <c r="E17" i="1"/>
  <c r="E16" i="1" l="1"/>
  <c r="E15" i="1" s="1"/>
</calcChain>
</file>

<file path=xl/sharedStrings.xml><?xml version="1.0" encoding="utf-8"?>
<sst xmlns="http://schemas.openxmlformats.org/spreadsheetml/2006/main" count="194" uniqueCount="147">
  <si>
    <t>自社排出量可視化 簡易ツール（Scope1,2）</t>
    <rPh sb="0" eb="2">
      <t>ジシャ</t>
    </rPh>
    <phoneticPr fontId="1"/>
  </si>
  <si>
    <t>エネルギー</t>
  </si>
  <si>
    <t>単位</t>
  </si>
  <si>
    <t>使用量</t>
  </si>
  <si>
    <t>千kWh</t>
  </si>
  <si>
    <t>ガソリン</t>
  </si>
  <si>
    <t>Kl</t>
  </si>
  <si>
    <t>軽油</t>
    <rPh sb="0" eb="2">
      <t>ケイユ</t>
    </rPh>
    <phoneticPr fontId="1"/>
  </si>
  <si>
    <t>都市ガス</t>
  </si>
  <si>
    <t>千㎥</t>
  </si>
  <si>
    <t>CO2排出量総量</t>
  </si>
  <si>
    <t>（内訳）Scope1</t>
    <rPh sb="1" eb="3">
      <t>ウチワケ</t>
    </rPh>
    <phoneticPr fontId="1"/>
  </si>
  <si>
    <t>（内訳）Scope2</t>
    <rPh sb="1" eb="3">
      <t>ウチワケ</t>
    </rPh>
    <phoneticPr fontId="1"/>
  </si>
  <si>
    <t>都市ガス</t>
    <rPh sb="0" eb="2">
      <t>トシ</t>
    </rPh>
    <phoneticPr fontId="1"/>
  </si>
  <si>
    <t>LPガス</t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</si>
  <si>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</si>
  <si>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</si>
  <si>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ガソリン</t>
    <phoneticPr fontId="1"/>
  </si>
  <si>
    <t>t</t>
    <phoneticPr fontId="1"/>
  </si>
  <si>
    <t>Kl</t>
    <phoneticPr fontId="1"/>
  </si>
  <si>
    <t>電気</t>
    <rPh sb="0" eb="2">
      <t>デンキ</t>
    </rPh>
    <phoneticPr fontId="1"/>
  </si>
  <si>
    <t>kWh</t>
    <phoneticPr fontId="1"/>
  </si>
  <si>
    <t>冷水</t>
    <rPh sb="0" eb="2">
      <t>レイスイ</t>
    </rPh>
    <phoneticPr fontId="1"/>
  </si>
  <si>
    <t>温水</t>
    <rPh sb="0" eb="2">
      <t>オンスイ</t>
    </rPh>
    <phoneticPr fontId="1"/>
  </si>
  <si>
    <t>蒸気</t>
    <rPh sb="0" eb="2">
      <t>ジョウキ</t>
    </rPh>
    <phoneticPr fontId="1"/>
  </si>
  <si>
    <t>GJ</t>
    <phoneticPr fontId="1"/>
  </si>
  <si>
    <t>※省エネ法の報告で用いられる調整後排出係数</t>
    <rPh sb="1" eb="2">
      <t>ショウ</t>
    </rPh>
    <rPh sb="4" eb="5">
      <t>ホウ</t>
    </rPh>
    <rPh sb="6" eb="8">
      <t>ホウコク</t>
    </rPh>
    <rPh sb="9" eb="10">
      <t>モチ</t>
    </rPh>
    <rPh sb="14" eb="17">
      <t>チョウセイゴ</t>
    </rPh>
    <rPh sb="17" eb="19">
      <t>ハイシュツ</t>
    </rPh>
    <rPh sb="19" eb="21">
      <t>ケイスウ</t>
    </rPh>
    <phoneticPr fontId="7"/>
  </si>
  <si>
    <t>CO2係数</t>
    <rPh sb="3" eb="5">
      <t>ケイスウ</t>
    </rPh>
    <phoneticPr fontId="7"/>
  </si>
  <si>
    <t>東京電力エナジーパートナー　メニューD</t>
    <phoneticPr fontId="1"/>
  </si>
  <si>
    <t>関西電力　メニューA</t>
    <phoneticPr fontId="1"/>
  </si>
  <si>
    <t>関西電力</t>
    <phoneticPr fontId="1"/>
  </si>
  <si>
    <t>中国電力　メニューB</t>
    <rPh sb="0" eb="4">
      <t>チュウゴクデンリョク</t>
    </rPh>
    <phoneticPr fontId="1"/>
  </si>
  <si>
    <t>中国電力　メニューC</t>
    <rPh sb="0" eb="2">
      <t>チュウゴク</t>
    </rPh>
    <rPh sb="2" eb="4">
      <t>デンリョク</t>
    </rPh>
    <phoneticPr fontId="1"/>
  </si>
  <si>
    <t>千㎥</t>
    <phoneticPr fontId="1"/>
  </si>
  <si>
    <t>CO2排出量
（ｔCO2）</t>
    <phoneticPr fontId="1"/>
  </si>
  <si>
    <t>ｔ</t>
    <phoneticPr fontId="1"/>
  </si>
  <si>
    <t>東京電力エナジーパートナー株式会社</t>
    <phoneticPr fontId="1"/>
  </si>
  <si>
    <t>東京ガス株式会社</t>
    <phoneticPr fontId="1"/>
  </si>
  <si>
    <t>東海ガス株式会社</t>
    <phoneticPr fontId="1"/>
  </si>
  <si>
    <t>東京ガス株式会社メニューA</t>
    <phoneticPr fontId="1"/>
  </si>
  <si>
    <t>東海ガス株式会社メニューA</t>
    <phoneticPr fontId="1"/>
  </si>
  <si>
    <t>熱（冷水・温水・蒸気）</t>
    <rPh sb="0" eb="1">
      <t>ネツ</t>
    </rPh>
    <rPh sb="2" eb="4">
      <t>レイスイ</t>
    </rPh>
    <rPh sb="5" eb="7">
      <t>オンスイ</t>
    </rPh>
    <rPh sb="8" eb="10">
      <t>ジョウキ</t>
    </rPh>
    <phoneticPr fontId="1"/>
  </si>
  <si>
    <t>東京ガスエンジニアリングソリューションズ株式会社</t>
    <rPh sb="0" eb="2">
      <t>トウキョウ</t>
    </rPh>
    <rPh sb="20" eb="24">
      <t>カブシキカイシャ</t>
    </rPh>
    <phoneticPr fontId="1"/>
  </si>
  <si>
    <t>田町駅東口北地区</t>
    <rPh sb="0" eb="2">
      <t>タマチ</t>
    </rPh>
    <rPh sb="2" eb="3">
      <t>エキ</t>
    </rPh>
    <rPh sb="3" eb="5">
      <t>ヒガシグチ</t>
    </rPh>
    <rPh sb="5" eb="6">
      <t>キタ</t>
    </rPh>
    <rPh sb="6" eb="8">
      <t>チク</t>
    </rPh>
    <phoneticPr fontId="1"/>
  </si>
  <si>
    <t>丸の内熱供給株式会社</t>
    <rPh sb="0" eb="1">
      <t>マル</t>
    </rPh>
    <rPh sb="2" eb="10">
      <t>ウチネツキョウキュウカブシキカイシャ</t>
    </rPh>
    <phoneticPr fontId="1"/>
  </si>
  <si>
    <t>池袋地域冷暖房株式会社</t>
    <rPh sb="0" eb="2">
      <t>イケブクロ</t>
    </rPh>
    <rPh sb="2" eb="4">
      <t>チイキ</t>
    </rPh>
    <rPh sb="4" eb="7">
      <t>レイダンボウ</t>
    </rPh>
    <rPh sb="7" eb="11">
      <t>カブシキカイシャ</t>
    </rPh>
    <phoneticPr fontId="1"/>
  </si>
  <si>
    <t>新都市熱供給株式会社</t>
    <rPh sb="0" eb="3">
      <t>シントシ</t>
    </rPh>
    <rPh sb="3" eb="10">
      <t>ネツキョウキュウカブシキカイシャ</t>
    </rPh>
    <phoneticPr fontId="1"/>
  </si>
  <si>
    <t>西池袋熱供給株式会社</t>
    <rPh sb="0" eb="3">
      <t>ニシイケブクロ</t>
    </rPh>
    <rPh sb="3" eb="10">
      <t>ネツキョウキュウカブシキカイシャ</t>
    </rPh>
    <phoneticPr fontId="1"/>
  </si>
  <si>
    <t>みなとみらい二十一熱供給株式会社</t>
    <rPh sb="6" eb="9">
      <t>ニジュウイチ</t>
    </rPh>
    <rPh sb="9" eb="16">
      <t>ネツキョウキュウカブシキカイシャ</t>
    </rPh>
    <phoneticPr fontId="1"/>
  </si>
  <si>
    <t>新宿熱供給株式会社</t>
    <rPh sb="0" eb="9">
      <t>シンジュクネツキョウキュウカブシキカイシャ</t>
    </rPh>
    <phoneticPr fontId="1"/>
  </si>
  <si>
    <t>株式会社ディーエイチシー銀座</t>
    <rPh sb="0" eb="4">
      <t>カブシキカイシャ</t>
    </rPh>
    <rPh sb="12" eb="14">
      <t>ギンザ</t>
    </rPh>
    <phoneticPr fontId="1"/>
  </si>
  <si>
    <t>株式会社福岡エネルギーサービス</t>
    <rPh sb="0" eb="4">
      <t>カブシキガイシャ</t>
    </rPh>
    <rPh sb="4" eb="6">
      <t>フクオカ</t>
    </rPh>
    <phoneticPr fontId="1"/>
  </si>
  <si>
    <t>下川端再開発地域</t>
    <phoneticPr fontId="1"/>
  </si>
  <si>
    <t>シーサイドももち地域</t>
    <rPh sb="8" eb="10">
      <t>チイキ</t>
    </rPh>
    <phoneticPr fontId="1"/>
  </si>
  <si>
    <t>西鉄福岡駅再開発地域</t>
    <phoneticPr fontId="1"/>
  </si>
  <si>
    <t>東京下水道エネルギー株式会社</t>
    <rPh sb="0" eb="5">
      <t>トウキョウゲスイドウ</t>
    </rPh>
    <rPh sb="10" eb="14">
      <t>カブシキカイシャ</t>
    </rPh>
    <phoneticPr fontId="1"/>
  </si>
  <si>
    <t>後楽一丁目地区</t>
    <rPh sb="2" eb="5">
      <t>イッチョウメ</t>
    </rPh>
    <rPh sb="5" eb="7">
      <t>チク</t>
    </rPh>
    <phoneticPr fontId="1"/>
  </si>
  <si>
    <t>新宿南エネルギーサービス株式会社</t>
    <rPh sb="0" eb="3">
      <t>シンジュクミナミ</t>
    </rPh>
    <rPh sb="12" eb="16">
      <t>カブシキカイシャ</t>
    </rPh>
    <phoneticPr fontId="1"/>
  </si>
  <si>
    <t>錦糸町熱供給株式会社</t>
    <rPh sb="0" eb="3">
      <t>キンシチョウ</t>
    </rPh>
    <rPh sb="3" eb="6">
      <t>ネツキョウキュウ</t>
    </rPh>
    <rPh sb="6" eb="10">
      <t>カブシキカイシャ</t>
    </rPh>
    <phoneticPr fontId="1"/>
  </si>
  <si>
    <t>品川熱供給株式会社</t>
    <rPh sb="0" eb="5">
      <t>シナガワネツキョウキュウ</t>
    </rPh>
    <rPh sb="5" eb="9">
      <t>カブシキカイシャ</t>
    </rPh>
    <phoneticPr fontId="1"/>
  </si>
  <si>
    <t>山王熱供給株式会社</t>
    <rPh sb="0" eb="2">
      <t>サンオウ</t>
    </rPh>
    <rPh sb="2" eb="9">
      <t>ネツキョウキュウカブシキカイシャ</t>
    </rPh>
    <phoneticPr fontId="1"/>
  </si>
  <si>
    <t>株式会社エネルギア・ソリューション・アンド・サービス</t>
    <rPh sb="0" eb="4">
      <t>カブシキガイシャ</t>
    </rPh>
    <phoneticPr fontId="1"/>
  </si>
  <si>
    <t>品川エネルギーサービス株式会社</t>
    <phoneticPr fontId="1"/>
  </si>
  <si>
    <t>ＤＨＣ名古屋株式会社</t>
    <phoneticPr fontId="1"/>
  </si>
  <si>
    <t>虎ノ門エネルギーネットワーク株式会社</t>
    <phoneticPr fontId="1"/>
  </si>
  <si>
    <t>虎ノ門一・二丁目地区</t>
    <rPh sb="0" eb="1">
      <t>トラ</t>
    </rPh>
    <rPh sb="2" eb="3">
      <t>モン</t>
    </rPh>
    <rPh sb="3" eb="4">
      <t>イチ</t>
    </rPh>
    <rPh sb="5" eb="8">
      <t>ニチョウメ</t>
    </rPh>
    <rPh sb="8" eb="10">
      <t>チク</t>
    </rPh>
    <phoneticPr fontId="1"/>
  </si>
  <si>
    <t>虎ノ門・麻布台地区</t>
    <rPh sb="0" eb="1">
      <t>トラ</t>
    </rPh>
    <rPh sb="2" eb="3">
      <t>モン</t>
    </rPh>
    <rPh sb="4" eb="7">
      <t>アザブダイ</t>
    </rPh>
    <rPh sb="7" eb="9">
      <t>チク</t>
    </rPh>
    <phoneticPr fontId="1"/>
  </si>
  <si>
    <t>東邦ガス株式会社メニューA</t>
    <phoneticPr fontId="1"/>
  </si>
  <si>
    <t>東邦ガス株式会社</t>
    <phoneticPr fontId="1"/>
  </si>
  <si>
    <t>越後天然ガス株式会社</t>
    <phoneticPr fontId="1"/>
  </si>
  <si>
    <t>供給会社</t>
    <rPh sb="0" eb="2">
      <t>キョウキュウ</t>
    </rPh>
    <rPh sb="2" eb="4">
      <t>カイシャ</t>
    </rPh>
    <phoneticPr fontId="11"/>
  </si>
  <si>
    <t>auでんき</t>
    <phoneticPr fontId="1"/>
  </si>
  <si>
    <t>ＮＥＸＴ　ＰＯＷＥＲ</t>
    <phoneticPr fontId="1"/>
  </si>
  <si>
    <t>アーバンエナジー</t>
    <phoneticPr fontId="1"/>
  </si>
  <si>
    <t>エネサーブ</t>
    <phoneticPr fontId="1"/>
  </si>
  <si>
    <t>エネット</t>
    <phoneticPr fontId="1"/>
  </si>
  <si>
    <t>エフビットコミュニケーションズ</t>
    <phoneticPr fontId="1"/>
  </si>
  <si>
    <t>オリックス</t>
    <phoneticPr fontId="1"/>
  </si>
  <si>
    <t>九州電力</t>
    <rPh sb="0" eb="2">
      <t>キュウシュウ</t>
    </rPh>
    <rPh sb="2" eb="4">
      <t>デンリョク</t>
    </rPh>
    <phoneticPr fontId="1"/>
  </si>
  <si>
    <t>四国電力</t>
    <rPh sb="0" eb="2">
      <t>シコク</t>
    </rPh>
    <rPh sb="2" eb="4">
      <t>デンリョク</t>
    </rPh>
    <phoneticPr fontId="1"/>
  </si>
  <si>
    <t>ダイヤモンドパワー</t>
    <phoneticPr fontId="1"/>
  </si>
  <si>
    <t>中国電力</t>
    <rPh sb="0" eb="2">
      <t>チュウゴク</t>
    </rPh>
    <rPh sb="2" eb="4">
      <t>デンリョク</t>
    </rPh>
    <phoneticPr fontId="1"/>
  </si>
  <si>
    <t>中部電力ミライズ</t>
    <rPh sb="0" eb="4">
      <t>チュウブデンリョク</t>
    </rPh>
    <phoneticPr fontId="1"/>
  </si>
  <si>
    <t>中部電力ミライズ　メニューA</t>
    <rPh sb="0" eb="2">
      <t>チュウブ</t>
    </rPh>
    <rPh sb="2" eb="4">
      <t>デンリョク</t>
    </rPh>
    <phoneticPr fontId="1"/>
  </si>
  <si>
    <t>テプコカスタマーサービス</t>
    <phoneticPr fontId="1"/>
  </si>
  <si>
    <t>パシフィックパワー</t>
    <phoneticPr fontId="1"/>
  </si>
  <si>
    <t>北海道電力</t>
    <rPh sb="0" eb="5">
      <t>ホッカイドウデンリョク</t>
    </rPh>
    <phoneticPr fontId="1"/>
  </si>
  <si>
    <t>沖縄電力</t>
    <phoneticPr fontId="1"/>
  </si>
  <si>
    <t>丸紅新電力</t>
    <phoneticPr fontId="1"/>
  </si>
  <si>
    <t>九州電力　メニューA</t>
    <phoneticPr fontId="1"/>
  </si>
  <si>
    <t>九電みらいエナジー</t>
    <phoneticPr fontId="1"/>
  </si>
  <si>
    <t>東京電力エナジーパートナー</t>
    <phoneticPr fontId="1"/>
  </si>
  <si>
    <t>東京電力エナジーパートナー　メニューA</t>
    <phoneticPr fontId="1"/>
  </si>
  <si>
    <t>東北電力</t>
    <phoneticPr fontId="1"/>
  </si>
  <si>
    <t>東北電力　メニューB</t>
    <phoneticPr fontId="1"/>
  </si>
  <si>
    <t>日鉄エンジニアリング</t>
    <phoneticPr fontId="1"/>
  </si>
  <si>
    <t>北陸電力</t>
    <rPh sb="2" eb="4">
      <t>デンリョク</t>
    </rPh>
    <phoneticPr fontId="1"/>
  </si>
  <si>
    <t>北陸電力　メニューA</t>
    <rPh sb="2" eb="4">
      <t>デンリョク</t>
    </rPh>
    <phoneticPr fontId="1"/>
  </si>
  <si>
    <t>鈴与電力</t>
    <phoneticPr fontId="1"/>
  </si>
  <si>
    <t xml:space="preserve">都市ガス：(t-CO2/千m³)
</t>
    <phoneticPr fontId="1"/>
  </si>
  <si>
    <t>電力：t-CO2/kWh
熱：(t-CO2/GJ)</t>
    <rPh sb="0" eb="2">
      <t>デンリョク</t>
    </rPh>
    <phoneticPr fontId="1"/>
  </si>
  <si>
    <t>燃料</t>
    <rPh sb="0" eb="2">
      <t>ネンリョウ</t>
    </rPh>
    <phoneticPr fontId="1"/>
  </si>
  <si>
    <t>auエネルギー＆ライフ</t>
    <phoneticPr fontId="1"/>
  </si>
  <si>
    <t>エネルギー分類名</t>
    <phoneticPr fontId="26"/>
  </si>
  <si>
    <t>単位</t>
    <phoneticPr fontId="26"/>
  </si>
  <si>
    <t>供給会社</t>
    <rPh sb="0" eb="2">
      <t>キョウキュウ</t>
    </rPh>
    <rPh sb="2" eb="4">
      <t>カイシャ</t>
    </rPh>
    <phoneticPr fontId="26"/>
  </si>
  <si>
    <t>4月</t>
    <phoneticPr fontId="26"/>
  </si>
  <si>
    <t>5月</t>
    <phoneticPr fontId="26"/>
  </si>
  <si>
    <t>6月</t>
    <phoneticPr fontId="26"/>
  </si>
  <si>
    <t>7月</t>
    <phoneticPr fontId="26"/>
  </si>
  <si>
    <t>8月</t>
    <phoneticPr fontId="26"/>
  </si>
  <si>
    <t>9月</t>
    <phoneticPr fontId="26"/>
  </si>
  <si>
    <t>10月</t>
    <phoneticPr fontId="26"/>
  </si>
  <si>
    <t>11月</t>
    <phoneticPr fontId="26"/>
  </si>
  <si>
    <t>12月</t>
    <phoneticPr fontId="26"/>
  </si>
  <si>
    <t>1月</t>
    <phoneticPr fontId="26"/>
  </si>
  <si>
    <t>2月</t>
    <phoneticPr fontId="26"/>
  </si>
  <si>
    <t>3月</t>
    <phoneticPr fontId="26"/>
  </si>
  <si>
    <t>合計</t>
    <rPh sb="0" eb="2">
      <t>ゴウケイ</t>
    </rPh>
    <phoneticPr fontId="26"/>
  </si>
  <si>
    <t>拠点名</t>
    <rPh sb="0" eb="2">
      <t>キョテン</t>
    </rPh>
    <rPh sb="2" eb="3">
      <t>メイ</t>
    </rPh>
    <phoneticPr fontId="26"/>
  </si>
  <si>
    <t>例：大阪ビル</t>
    <rPh sb="0" eb="1">
      <t>レイ</t>
    </rPh>
    <rPh sb="2" eb="4">
      <t>オオサカ</t>
    </rPh>
    <phoneticPr fontId="26"/>
  </si>
  <si>
    <t>都市ガス</t>
    <rPh sb="0" eb="2">
      <t>トシ</t>
    </rPh>
    <phoneticPr fontId="26"/>
  </si>
  <si>
    <t>千㎥</t>
    <rPh sb="0" eb="1">
      <t>セン</t>
    </rPh>
    <phoneticPr fontId="1"/>
  </si>
  <si>
    <t>千㎥</t>
    <rPh sb="0" eb="1">
      <t>セン</t>
    </rPh>
    <phoneticPr fontId="26"/>
  </si>
  <si>
    <t>排出係数</t>
    <rPh sb="0" eb="4">
      <t>ハイシュツケイスウ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</si>
  <si>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6"/>
  </si>
  <si>
    <t>CO2排出量</t>
    <rPh sb="3" eb="6">
      <t>ハイシュツリョウ</t>
    </rPh>
    <phoneticPr fontId="26"/>
  </si>
  <si>
    <t>■拠点別排出量（Scope1）</t>
    <rPh sb="1" eb="4">
      <t>キョテンベツ</t>
    </rPh>
    <rPh sb="4" eb="7">
      <t>ハイシュツリョウ</t>
    </rPh>
    <phoneticPr fontId="1"/>
  </si>
  <si>
    <t>↓最終的には係数シートは別シートにまとめる</t>
    <rPh sb="1" eb="4">
      <t>サイシュウテキ</t>
    </rPh>
    <rPh sb="6" eb="8">
      <t>ケイスウ</t>
    </rPh>
    <rPh sb="12" eb="13">
      <t>ベツ</t>
    </rPh>
    <phoneticPr fontId="1"/>
  </si>
  <si>
    <t>冷水</t>
    <rPh sb="0" eb="2">
      <t>レイスイ</t>
    </rPh>
    <phoneticPr fontId="26"/>
  </si>
  <si>
    <t>GJ</t>
    <phoneticPr fontId="26"/>
  </si>
  <si>
    <t>購入電気量（非再エネ）</t>
    <rPh sb="0" eb="2">
      <t>コウニュウ</t>
    </rPh>
    <rPh sb="2" eb="4">
      <t>デンキ</t>
    </rPh>
    <rPh sb="4" eb="5">
      <t>リョウ</t>
    </rPh>
    <phoneticPr fontId="1"/>
  </si>
  <si>
    <t>■拠点別排出量（Scope２）</t>
    <rPh sb="1" eb="4">
      <t>キョテンベツ</t>
    </rPh>
    <rPh sb="4" eb="7">
      <t>ハイシュツリョウ</t>
    </rPh>
    <phoneticPr fontId="1"/>
  </si>
  <si>
    <t>都市ガス</t>
    <phoneticPr fontId="1"/>
  </si>
  <si>
    <t>都市ガス（全国平均値）</t>
    <rPh sb="0" eb="2">
      <t>トシ</t>
    </rPh>
    <rPh sb="5" eb="10">
      <t>ゼンコクヘイキンチ</t>
    </rPh>
    <phoneticPr fontId="1"/>
  </si>
  <si>
    <t>LPガス（全国平均値）</t>
    <phoneticPr fontId="1"/>
  </si>
  <si>
    <t>ガソリン（全国平均値）</t>
    <phoneticPr fontId="1"/>
  </si>
  <si>
    <t>灯油（全国平均値）</t>
    <rPh sb="0" eb="2">
      <t>トウユ</t>
    </rPh>
    <phoneticPr fontId="1"/>
  </si>
  <si>
    <t>軽油（全国平均値）</t>
    <rPh sb="0" eb="2">
      <t>ケイユ</t>
    </rPh>
    <phoneticPr fontId="1"/>
  </si>
  <si>
    <t>A重油（全国平均値）</t>
    <rPh sb="1" eb="3">
      <t>ジュウユ</t>
    </rPh>
    <phoneticPr fontId="1"/>
  </si>
  <si>
    <r>
      <t>購入電気量（再エネ</t>
    </r>
    <r>
      <rPr>
        <vertAlign val="superscript"/>
        <sz val="11"/>
        <rFont val="Meiryo UI"/>
        <family val="3"/>
        <charset val="128"/>
      </rPr>
      <t>※1</t>
    </r>
    <r>
      <rPr>
        <sz val="11"/>
        <rFont val="Meiryo UI"/>
        <family val="3"/>
        <charset val="128"/>
      </rPr>
      <t>）</t>
    </r>
    <phoneticPr fontId="1"/>
  </si>
  <si>
    <t>中部電力パワーグリッド</t>
    <rPh sb="0" eb="2">
      <t>チュウブ</t>
    </rPh>
    <rPh sb="2" eb="4">
      <t>デンリョク</t>
    </rPh>
    <phoneticPr fontId="1"/>
  </si>
  <si>
    <t>東京電力パワーグリッド</t>
    <phoneticPr fontId="1"/>
  </si>
  <si>
    <t>電気（全国平均値）</t>
    <rPh sb="0" eb="2">
      <t>デンキ</t>
    </rPh>
    <rPh sb="3" eb="5">
      <t>ゼンコク</t>
    </rPh>
    <rPh sb="5" eb="8">
      <t>ヘイキンチ</t>
    </rPh>
    <phoneticPr fontId="1"/>
  </si>
  <si>
    <t>※本シートには別シートに入力したものが自動投入されます。</t>
    <rPh sb="1" eb="2">
      <t>ホン</t>
    </rPh>
    <rPh sb="7" eb="8">
      <t>ベツ</t>
    </rPh>
    <rPh sb="12" eb="14">
      <t>ニュウリョク</t>
    </rPh>
    <rPh sb="19" eb="23">
      <t>ジドウトウニュウ</t>
    </rPh>
    <phoneticPr fontId="1"/>
  </si>
  <si>
    <t>※1　再生可能エネルギー：太陽光・風力・地熱・中小水力など、温室効果ガスを排出せずに生産したエネルギー(排出原単位が0のものを本ツールでは集計します)</t>
    <rPh sb="3" eb="7">
      <t>サイセイカノウ</t>
    </rPh>
    <rPh sb="52" eb="57">
      <t>ハイシュツゲンタンイ</t>
    </rPh>
    <rPh sb="63" eb="64">
      <t>ホン</t>
    </rPh>
    <rPh sb="69" eb="71">
      <t>シュウケイ</t>
    </rPh>
    <phoneticPr fontId="1"/>
  </si>
  <si>
    <t>阪神熱供給株式会社</t>
    <rPh sb="0" eb="2">
      <t>ハンシン</t>
    </rPh>
    <rPh sb="2" eb="9">
      <t>ネツキョウキュウカブシキカイシャ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</si>
</sst>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"/>
    <numFmt numFmtId="177" formatCode="#,##0.000000;"/>
    <numFmt numFmtId="178" formatCode="#,##0.0000;"/>
    <numFmt numFmtId="179" formatCode="#,##0.0;[Red]\-#,##0.0"/>
    <numFmt numFmtId="180" formatCode="0.00000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8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47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0" fontId="29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</cellStyleXfs>
  <cellXfs count="97">
    <xf numFmtId="0" fontId="0" fillId="0" borderId="0" xfId="0">
      <alignment vertical="center"/>
    </xf>
    <xf numFmtId="176" fontId="10" fillId="0" borderId="0" xfId="0" applyNumberFormat="1" applyFont="1" applyAlignment="1"/>
    <xf numFmtId="176" fontId="12" fillId="0" borderId="0" xfId="0" applyNumberFormat="1" applyFont="1" applyAlignment="1"/>
    <xf numFmtId="176" fontId="10" fillId="5" borderId="4" xfId="0" applyNumberFormat="1" applyFont="1" applyFill="1" applyBorder="1" applyAlignment="1">
      <alignment horizontal="center"/>
    </xf>
    <xf numFmtId="176" fontId="10" fillId="0" borderId="0" xfId="0" applyNumberFormat="1" applyFont="1" applyAlignment="1">
      <alignment horizontal="right"/>
    </xf>
    <xf numFmtId="0" fontId="14" fillId="0" borderId="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76" fontId="16" fillId="0" borderId="4" xfId="0" applyNumberFormat="1" applyFont="1" applyBorder="1" applyAlignment="1"/>
    <xf numFmtId="178" fontId="16" fillId="0" borderId="4" xfId="0" applyNumberFormat="1" applyFont="1" applyBorder="1" applyAlignment="1"/>
    <xf numFmtId="176" fontId="16" fillId="0" borderId="4" xfId="0" applyNumberFormat="1" applyFont="1" applyBorder="1" applyAlignment="1">
      <alignment horizontal="right"/>
    </xf>
    <xf numFmtId="178" fontId="17" fillId="0" borderId="4" xfId="0" applyNumberFormat="1" applyFont="1" applyBorder="1" applyAlignment="1"/>
    <xf numFmtId="178" fontId="17" fillId="0" borderId="4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wrapText="1"/>
    </xf>
    <xf numFmtId="177" fontId="22" fillId="0" borderId="4" xfId="0" applyNumberFormat="1" applyFont="1" applyBorder="1" applyAlignment="1">
      <alignment horizontal="right"/>
    </xf>
    <xf numFmtId="177" fontId="19" fillId="0" borderId="4" xfId="0" applyNumberFormat="1" applyFont="1" applyBorder="1" applyAlignment="1"/>
    <xf numFmtId="0" fontId="21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2" fontId="13" fillId="0" borderId="6" xfId="0" applyNumberFormat="1" applyFont="1" applyBorder="1">
      <alignment vertical="center"/>
    </xf>
    <xf numFmtId="0" fontId="20" fillId="0" borderId="10" xfId="0" applyFont="1" applyBorder="1">
      <alignment vertical="center"/>
    </xf>
    <xf numFmtId="176" fontId="10" fillId="5" borderId="7" xfId="0" applyNumberFormat="1" applyFont="1" applyFill="1" applyBorder="1" applyAlignment="1"/>
    <xf numFmtId="0" fontId="3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Alignment="1" applyProtection="1">
      <alignment horizontal="center" vertical="center"/>
      <protection locked="0"/>
    </xf>
    <xf numFmtId="2" fontId="2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27" fillId="6" borderId="4" xfId="6" applyNumberFormat="1" applyFont="1" applyFill="1" applyBorder="1" applyAlignment="1" applyProtection="1">
      <alignment horizontal="center" vertical="center"/>
    </xf>
    <xf numFmtId="0" fontId="31" fillId="7" borderId="4" xfId="6" applyNumberFormat="1" applyFont="1" applyFill="1" applyBorder="1" applyAlignment="1" applyProtection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2" fontId="23" fillId="8" borderId="4" xfId="0" applyNumberFormat="1" applyFont="1" applyFill="1" applyBorder="1" applyAlignment="1">
      <alignment horizontal="center" vertical="center"/>
    </xf>
    <xf numFmtId="180" fontId="23" fillId="8" borderId="4" xfId="0" applyNumberFormat="1" applyFont="1" applyFill="1" applyBorder="1" applyAlignment="1">
      <alignment horizontal="center" vertical="center"/>
    </xf>
    <xf numFmtId="38" fontId="23" fillId="4" borderId="4" xfId="1" applyFont="1" applyFill="1" applyBorder="1" applyAlignment="1" applyProtection="1">
      <alignment horizontal="center" vertical="center"/>
      <protection locked="0"/>
    </xf>
    <xf numFmtId="0" fontId="35" fillId="4" borderId="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>
      <alignment vertical="center"/>
    </xf>
    <xf numFmtId="0" fontId="4" fillId="2" borderId="14" xfId="0" applyFont="1" applyFill="1" applyBorder="1">
      <alignment vertical="center"/>
    </xf>
    <xf numFmtId="38" fontId="4" fillId="2" borderId="14" xfId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4" fillId="0" borderId="16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readingOrder="1"/>
    </xf>
    <xf numFmtId="0" fontId="2" fillId="0" borderId="35" xfId="0" applyFont="1" applyBorder="1" applyAlignment="1">
      <alignment horizontal="center" vertical="center" wrapText="1" readingOrder="1"/>
    </xf>
    <xf numFmtId="38" fontId="2" fillId="4" borderId="35" xfId="1" applyFont="1" applyFill="1" applyBorder="1" applyAlignment="1" applyProtection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left" vertical="center" wrapText="1" readingOrder="1"/>
    </xf>
    <xf numFmtId="0" fontId="3" fillId="0" borderId="26" xfId="0" applyFont="1" applyBorder="1" applyAlignment="1">
      <alignment horizontal="left" vertical="center" wrapText="1" readingOrder="1"/>
    </xf>
    <xf numFmtId="179" fontId="6" fillId="4" borderId="26" xfId="1" applyNumberFormat="1" applyFont="1" applyFill="1" applyBorder="1" applyAlignment="1" applyProtection="1">
      <alignment vertical="top" wrapText="1"/>
    </xf>
    <xf numFmtId="0" fontId="6" fillId="0" borderId="28" xfId="0" applyFont="1" applyBorder="1" applyAlignment="1">
      <alignment horizontal="left" vertical="center" wrapText="1" readingOrder="1"/>
    </xf>
    <xf numFmtId="0" fontId="3" fillId="0" borderId="29" xfId="0" applyFont="1" applyBorder="1" applyAlignment="1">
      <alignment horizontal="left" vertical="center" wrapText="1" readingOrder="1"/>
    </xf>
    <xf numFmtId="179" fontId="6" fillId="4" borderId="30" xfId="1" applyNumberFormat="1" applyFont="1" applyFill="1" applyBorder="1" applyAlignment="1" applyProtection="1">
      <alignment vertical="top" wrapText="1"/>
    </xf>
    <xf numFmtId="0" fontId="6" fillId="0" borderId="28" xfId="0" applyFont="1" applyBorder="1">
      <alignment vertical="center"/>
    </xf>
    <xf numFmtId="179" fontId="6" fillId="4" borderId="29" xfId="1" applyNumberFormat="1" applyFont="1" applyFill="1" applyBorder="1" applyAlignment="1" applyProtection="1">
      <alignment vertical="top" wrapText="1"/>
    </xf>
    <xf numFmtId="0" fontId="6" fillId="0" borderId="31" xfId="0" applyFont="1" applyBorder="1">
      <alignment vertical="center"/>
    </xf>
    <xf numFmtId="0" fontId="3" fillId="0" borderId="32" xfId="0" applyFont="1" applyBorder="1" applyAlignment="1">
      <alignment horizontal="left" vertical="center" wrapText="1" readingOrder="1"/>
    </xf>
    <xf numFmtId="179" fontId="6" fillId="4" borderId="32" xfId="1" applyNumberFormat="1" applyFont="1" applyFill="1" applyBorder="1" applyAlignment="1" applyProtection="1">
      <alignment vertical="top" wrapText="1"/>
    </xf>
    <xf numFmtId="179" fontId="6" fillId="4" borderId="33" xfId="1" applyNumberFormat="1" applyFont="1" applyFill="1" applyBorder="1" applyAlignment="1" applyProtection="1">
      <alignment vertical="top" wrapText="1"/>
    </xf>
    <xf numFmtId="0" fontId="7" fillId="0" borderId="18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top" wrapText="1"/>
    </xf>
    <xf numFmtId="179" fontId="8" fillId="0" borderId="1" xfId="0" applyNumberFormat="1" applyFont="1" applyBorder="1" applyAlignment="1">
      <alignment vertical="top" wrapText="1"/>
    </xf>
    <xf numFmtId="179" fontId="34" fillId="3" borderId="19" xfId="1" applyNumberFormat="1" applyFont="1" applyFill="1" applyBorder="1" applyAlignment="1" applyProtection="1">
      <alignment vertical="top" wrapText="1"/>
    </xf>
    <xf numFmtId="0" fontId="3" fillId="0" borderId="20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vertical="top" wrapText="1"/>
    </xf>
    <xf numFmtId="179" fontId="6" fillId="0" borderId="3" xfId="0" applyNumberFormat="1" applyFont="1" applyBorder="1" applyAlignment="1">
      <alignment vertical="top" wrapText="1"/>
    </xf>
    <xf numFmtId="179" fontId="6" fillId="3" borderId="21" xfId="1" applyNumberFormat="1" applyFont="1" applyFill="1" applyBorder="1" applyAlignment="1" applyProtection="1">
      <alignment vertical="top" wrapText="1"/>
    </xf>
    <xf numFmtId="0" fontId="3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vertical="top" wrapText="1"/>
    </xf>
    <xf numFmtId="179" fontId="6" fillId="0" borderId="23" xfId="0" applyNumberFormat="1" applyFont="1" applyBorder="1" applyAlignment="1">
      <alignment vertical="top" wrapText="1"/>
    </xf>
    <xf numFmtId="38" fontId="0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35" fillId="8" borderId="4" xfId="0" applyNumberFormat="1" applyFont="1" applyFill="1" applyBorder="1" applyAlignment="1">
      <alignment horizontal="center" vertical="center"/>
    </xf>
    <xf numFmtId="179" fontId="6" fillId="4" borderId="27" xfId="1" applyNumberFormat="1" applyFont="1" applyFill="1" applyBorder="1" applyAlignment="1" applyProtection="1">
      <alignment vertical="top" wrapText="1"/>
    </xf>
    <xf numFmtId="179" fontId="6" fillId="3" borderId="24" xfId="1" applyNumberFormat="1" applyFont="1" applyFill="1" applyBorder="1" applyAlignment="1" applyProtection="1">
      <alignment vertical="top" wrapText="1"/>
    </xf>
    <xf numFmtId="0" fontId="3" fillId="0" borderId="14" xfId="0" applyFont="1" applyBorder="1" applyAlignment="1">
      <alignment horizontal="left" vertical="center" wrapText="1" readingOrder="1"/>
    </xf>
    <xf numFmtId="0" fontId="0" fillId="0" borderId="14" xfId="0" applyBorder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76" fontId="22" fillId="0" borderId="7" xfId="0" applyNumberFormat="1" applyFont="1" applyBorder="1" applyAlignment="1"/>
    <xf numFmtId="0" fontId="0" fillId="0" borderId="8" xfId="0" applyBorder="1" applyAlignment="1"/>
    <xf numFmtId="176" fontId="10" fillId="5" borderId="7" xfId="0" applyNumberFormat="1" applyFont="1" applyFill="1" applyBorder="1" applyAlignment="1"/>
  </cellXfs>
  <cellStyles count="9">
    <cellStyle name="Hyperlink" xfId="3" xr:uid="{7FC33552-108C-4B10-A84E-A44E04635D7E}"/>
    <cellStyle name="パーセント 2" xfId="7" xr:uid="{75D2328C-A579-4319-AFE1-7C31DC419C21}"/>
    <cellStyle name="桁区切り" xfId="1" builtinId="6"/>
    <cellStyle name="桁区切り 2" xfId="6" xr:uid="{B1AEDBB5-E16C-4D26-BBAF-271FF1742C2B}"/>
    <cellStyle name="標準" xfId="0" builtinId="0"/>
    <cellStyle name="標準 2" xfId="5" xr:uid="{7850FFE1-4C1C-4368-8AF8-816C52512EE9}"/>
    <cellStyle name="標準 2 2" xfId="4" xr:uid="{15B1BEFC-868C-4C25-8391-9033D2C9462A}"/>
    <cellStyle name="標準 3" xfId="2" xr:uid="{DE29F007-0A9F-4819-BA90-33D770F47E11}"/>
    <cellStyle name="標準 7" xfId="8" xr:uid="{6E2848A8-CFCE-491D-86A8-5FE76A1C08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BF18-79D8-472F-BFEB-BAFB56FD2DBE}">
  <dimension ref="B1:E18"/>
  <sheetViews>
    <sheetView tabSelected="1" zoomScale="115" zoomScaleNormal="115" workbookViewId="0"/>
  </sheetViews>
  <sheetFormatPr defaultRowHeight="18" x14ac:dyDescent="0.55000000000000004"/>
  <cols>
    <col min="1" max="1" width="2.5" customWidth="1"/>
    <col min="2" max="2" width="34.5" customWidth="1"/>
    <col min="3" max="3" width="10.58203125" customWidth="1"/>
    <col min="4" max="4" width="12.58203125" style="81" customWidth="1"/>
    <col min="5" max="5" width="14.83203125" style="82" customWidth="1"/>
  </cols>
  <sheetData>
    <row r="1" spans="2:5" ht="26.5" x14ac:dyDescent="0.55000000000000004">
      <c r="B1" s="46" t="s">
        <v>0</v>
      </c>
      <c r="C1" s="47"/>
      <c r="D1" s="48"/>
      <c r="E1" s="49"/>
    </row>
    <row r="2" spans="2:5" ht="26" customHeight="1" thickBot="1" x14ac:dyDescent="0.6">
      <c r="B2" s="50" t="s">
        <v>144</v>
      </c>
      <c r="C2" s="51"/>
      <c r="D2" s="52"/>
      <c r="E2" s="53"/>
    </row>
    <row r="3" spans="2:5" ht="30.5" thickBot="1" x14ac:dyDescent="0.6">
      <c r="B3" s="54" t="s">
        <v>1</v>
      </c>
      <c r="C3" s="55" t="s">
        <v>2</v>
      </c>
      <c r="D3" s="56" t="s">
        <v>3</v>
      </c>
      <c r="E3" s="57" t="s">
        <v>34</v>
      </c>
    </row>
    <row r="4" spans="2:5" ht="23" customHeight="1" x14ac:dyDescent="0.55000000000000004">
      <c r="B4" s="58" t="s">
        <v>131</v>
      </c>
      <c r="C4" s="59" t="s">
        <v>4</v>
      </c>
      <c r="D4" s="60">
        <f>SUMIFS(スコープ２!$S4:$S103,スコープ２!$C4:$C103,"電気")</f>
        <v>0</v>
      </c>
      <c r="E4" s="84">
        <f>SUMIFS(スコープ２!$T4:$T103,スコープ２!$C4:$C103,"電気")</f>
        <v>0</v>
      </c>
    </row>
    <row r="5" spans="2:5" ht="23" customHeight="1" x14ac:dyDescent="0.55000000000000004">
      <c r="B5" s="61" t="s">
        <v>140</v>
      </c>
      <c r="C5" s="62" t="s">
        <v>4</v>
      </c>
      <c r="D5" s="65">
        <f>SUMIFS(スコープ２!$S5:$S104,スコープ２!$C5:$C104,"電気",スコープ２!$F5:$F104,"0")</f>
        <v>0</v>
      </c>
      <c r="E5" s="63">
        <f>SUMIFS(スコープ２!$T5:$T104,スコープ２!$C5:$C104,"電気",スコープ２!$F5:$F104,"0")</f>
        <v>0</v>
      </c>
    </row>
    <row r="6" spans="2:5" ht="23" customHeight="1" x14ac:dyDescent="0.55000000000000004">
      <c r="B6" s="64" t="s">
        <v>22</v>
      </c>
      <c r="C6" s="62" t="s">
        <v>25</v>
      </c>
      <c r="D6" s="65">
        <f>SUMIFS(スコープ２!$S4:$S103,スコープ２!$C4:$C103,"冷水")</f>
        <v>0</v>
      </c>
      <c r="E6" s="63">
        <f>SUMIFS(スコープ２!$T4:$T103,スコープ２!$C4:$C103,"冷水")</f>
        <v>0</v>
      </c>
    </row>
    <row r="7" spans="2:5" ht="23" customHeight="1" x14ac:dyDescent="0.55000000000000004">
      <c r="B7" s="64" t="s">
        <v>23</v>
      </c>
      <c r="C7" s="62" t="s">
        <v>25</v>
      </c>
      <c r="D7" s="65">
        <f>SUMIFS(スコープ２!$S4:$S103,スコープ２!$C4:$C103,"温水")</f>
        <v>0</v>
      </c>
      <c r="E7" s="63">
        <f>SUMIFS(スコープ２!$T4:$T103,スコープ２!$C4:$C103,"温水")</f>
        <v>0</v>
      </c>
    </row>
    <row r="8" spans="2:5" ht="23" customHeight="1" x14ac:dyDescent="0.55000000000000004">
      <c r="B8" s="64" t="s">
        <v>24</v>
      </c>
      <c r="C8" s="62" t="s">
        <v>25</v>
      </c>
      <c r="D8" s="65">
        <f>SUMIFS(スコープ２!$S4:$S103,スコープ２!$C4:$C103,"蒸気")</f>
        <v>0</v>
      </c>
      <c r="E8" s="63">
        <f>SUMIFS(スコープ２!$T4:$T103,スコープ２!$C4:$C103,"蒸気")</f>
        <v>0</v>
      </c>
    </row>
    <row r="9" spans="2:5" ht="23" customHeight="1" x14ac:dyDescent="0.55000000000000004">
      <c r="B9" s="61" t="s">
        <v>133</v>
      </c>
      <c r="C9" s="62" t="s">
        <v>33</v>
      </c>
      <c r="D9" s="65">
        <f>SUMIFS(スコープ１!$S4:$S103,スコープ１!$C4:$C103,"都市ガス")</f>
        <v>0</v>
      </c>
      <c r="E9" s="63">
        <f>SUMIFS(スコープ１!$T4:$T103,スコープ１!$C4:$C103,"都市ガス")</f>
        <v>0</v>
      </c>
    </row>
    <row r="10" spans="2:5" ht="23" customHeight="1" x14ac:dyDescent="0.55000000000000004">
      <c r="B10" s="61" t="s">
        <v>14</v>
      </c>
      <c r="C10" s="62" t="s">
        <v>35</v>
      </c>
      <c r="D10" s="65">
        <f>SUMIFS(スコープ１!$S4:$S103,スコープ１!$C4:$C103,"LPガス")</f>
        <v>0</v>
      </c>
      <c r="E10" s="63">
        <f>SUMIFS(スコープ１!$T4:$T103,スコープ１!$C4:$C103,"LPガス")</f>
        <v>0</v>
      </c>
    </row>
    <row r="11" spans="2:5" ht="23" customHeight="1" x14ac:dyDescent="0.55000000000000004">
      <c r="B11" s="61" t="s">
        <v>17</v>
      </c>
      <c r="C11" s="62" t="s">
        <v>6</v>
      </c>
      <c r="D11" s="65">
        <f>SUMIFS(スコープ１!$S4:$S103,スコープ１!$C4:$C103,"ガソリン")</f>
        <v>0</v>
      </c>
      <c r="E11" s="63">
        <f>SUMIFS(スコープ１!$T4:$T103,スコープ１!$C4:$C103,"ガソリン")</f>
        <v>0</v>
      </c>
    </row>
    <row r="12" spans="2:5" ht="23" customHeight="1" x14ac:dyDescent="0.55000000000000004">
      <c r="B12" s="61" t="s">
        <v>16</v>
      </c>
      <c r="C12" s="62" t="s">
        <v>6</v>
      </c>
      <c r="D12" s="65">
        <f>SUMIFS(スコープ１!$S4:$S103,スコープ１!$C4:$C103,"灯油")</f>
        <v>0</v>
      </c>
      <c r="E12" s="63">
        <f>SUMIFS(スコープ１!$T4:$T103,スコープ１!$C4:$C103,"灯油")</f>
        <v>0</v>
      </c>
    </row>
    <row r="13" spans="2:5" ht="23" customHeight="1" x14ac:dyDescent="0.55000000000000004">
      <c r="B13" s="61" t="s">
        <v>7</v>
      </c>
      <c r="C13" s="62" t="s">
        <v>6</v>
      </c>
      <c r="D13" s="65">
        <f>SUMIFS(スコープ１!$S4:$S103,スコープ１!$C4:$C103,"軽油")</f>
        <v>0</v>
      </c>
      <c r="E13" s="63">
        <f>SUMIFS(スコープ１!$T4:$T103,スコープ１!$C4:$C103,"軽油")</f>
        <v>0</v>
      </c>
    </row>
    <row r="14" spans="2:5" ht="23" customHeight="1" thickBot="1" x14ac:dyDescent="0.6">
      <c r="B14" s="66" t="s">
        <v>15</v>
      </c>
      <c r="C14" s="67" t="s">
        <v>6</v>
      </c>
      <c r="D14" s="68">
        <f>SUMIFS(スコープ１!$S4:$S103,スコープ１!$C4:$C103,"A重油")</f>
        <v>0</v>
      </c>
      <c r="E14" s="69">
        <f>SUMIFS(スコープ１!$T4:$T103,スコープ１!$C4:$C103,"A重油")</f>
        <v>0</v>
      </c>
    </row>
    <row r="15" spans="2:5" ht="23" customHeight="1" thickBot="1" x14ac:dyDescent="0.6">
      <c r="B15" s="70" t="s">
        <v>10</v>
      </c>
      <c r="C15" s="71"/>
      <c r="D15" s="72"/>
      <c r="E15" s="73">
        <f>E16+E17</f>
        <v>0</v>
      </c>
    </row>
    <row r="16" spans="2:5" ht="23" customHeight="1" x14ac:dyDescent="0.55000000000000004">
      <c r="B16" s="74" t="s">
        <v>11</v>
      </c>
      <c r="C16" s="75"/>
      <c r="D16" s="76"/>
      <c r="E16" s="77">
        <f>SUM(E9:E14)</f>
        <v>0</v>
      </c>
    </row>
    <row r="17" spans="2:5" ht="23" customHeight="1" x14ac:dyDescent="0.55000000000000004">
      <c r="B17" s="78" t="s">
        <v>12</v>
      </c>
      <c r="C17" s="79"/>
      <c r="D17" s="80"/>
      <c r="E17" s="85">
        <f>SUM(E4:E8)</f>
        <v>0</v>
      </c>
    </row>
    <row r="18" spans="2:5" ht="38.5" customHeight="1" x14ac:dyDescent="0.55000000000000004">
      <c r="B18" s="86" t="s">
        <v>145</v>
      </c>
      <c r="C18" s="87"/>
      <c r="D18" s="87"/>
      <c r="E18" s="87"/>
    </row>
  </sheetData>
  <sheetProtection algorithmName="SHA-512" hashValue="XjUG/YRYYmjGEm//7FPchZdsT662ESmDakEUIJaHcT+Yflu4yYmH2k7lS8Bk6cxQmSHYU166KX+JWaHZ22pQMQ==" saltValue="XKeLrx9gajt2lSSFUwacpQ==" spinCount="100000" sheet="1" objects="1" scenarios="1"/>
  <mergeCells count="1">
    <mergeCell ref="B18:E1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6402-88F0-4B87-BCD3-081EACDC7CAE}">
  <dimension ref="B1:Y17"/>
  <sheetViews>
    <sheetView zoomScale="130" zoomScaleNormal="130" workbookViewId="0">
      <pane xSplit="6" topLeftCell="G1" activePane="topRight" state="frozen"/>
      <selection pane="topRight"/>
    </sheetView>
  </sheetViews>
  <sheetFormatPr defaultRowHeight="18" x14ac:dyDescent="0.55000000000000004"/>
  <cols>
    <col min="1" max="1" width="3.25" style="31" customWidth="1"/>
    <col min="2" max="2" width="9.75" style="31" customWidth="1"/>
    <col min="3" max="3" width="16.33203125" style="31" bestFit="1" customWidth="1"/>
    <col min="4" max="4" width="5" style="31" bestFit="1" customWidth="1"/>
    <col min="5" max="5" width="28" style="31" bestFit="1" customWidth="1"/>
    <col min="6" max="6" width="9.25" style="31" bestFit="1" customWidth="1"/>
    <col min="7" max="12" width="4.33203125" style="31" bestFit="1" customWidth="1"/>
    <col min="13" max="15" width="5.4140625" style="31" bestFit="1" customWidth="1"/>
    <col min="16" max="18" width="4.33203125" style="31" bestFit="1" customWidth="1"/>
    <col min="19" max="19" width="9.33203125" style="31" bestFit="1" customWidth="1"/>
    <col min="20" max="20" width="10.914062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127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</row>
    <row r="3" spans="2:25" s="33" customFormat="1" ht="19.5" customHeight="1" x14ac:dyDescent="0.55000000000000004">
      <c r="B3" s="40" t="s">
        <v>120</v>
      </c>
      <c r="C3" s="40" t="s">
        <v>121</v>
      </c>
      <c r="D3" s="40" t="s">
        <v>123</v>
      </c>
      <c r="E3" s="40" t="s">
        <v>125</v>
      </c>
      <c r="F3" s="40">
        <v>2.0499999999999998</v>
      </c>
      <c r="G3" s="40">
        <v>10</v>
      </c>
      <c r="H3" s="40">
        <v>10</v>
      </c>
      <c r="I3" s="40">
        <v>10</v>
      </c>
      <c r="J3" s="40">
        <v>10</v>
      </c>
      <c r="K3" s="40">
        <v>10</v>
      </c>
      <c r="L3" s="40">
        <v>10</v>
      </c>
      <c r="M3" s="40">
        <v>10</v>
      </c>
      <c r="N3" s="40">
        <v>10</v>
      </c>
      <c r="O3" s="40">
        <v>10</v>
      </c>
      <c r="P3" s="40">
        <v>10</v>
      </c>
      <c r="Q3" s="40">
        <v>10</v>
      </c>
      <c r="R3" s="40">
        <v>10</v>
      </c>
      <c r="S3" s="40">
        <f>SUM(G3:R3)</f>
        <v>120</v>
      </c>
      <c r="T3" s="40">
        <f>S3*F3</f>
        <v>245.99999999999997</v>
      </c>
      <c r="W3" s="32" t="s">
        <v>128</v>
      </c>
    </row>
    <row r="4" spans="2:25" x14ac:dyDescent="0.55000000000000004">
      <c r="B4" s="34"/>
      <c r="C4" s="34"/>
      <c r="D4" s="41" t="str">
        <f>IF(C4="","", _xlfn.XLOOKUP(スコープ１!C4,集計!B:B,集計!C:C, 0))</f>
        <v/>
      </c>
      <c r="E4" s="34"/>
      <c r="F4" s="42" t="str">
        <f>IF(E4="","",_xlfn.XLOOKUP(スコープ１!E4,スコープ１事業者別排出係数!B:B,スコープ１事業者別排出係数!C:C,"エラー"))</f>
        <v/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>
        <f>SUM(G4:R4)</f>
        <v>0</v>
      </c>
      <c r="T4" s="42" t="e">
        <f>S4*F4</f>
        <v>#VALUE!</v>
      </c>
      <c r="X4" s="38" t="s">
        <v>8</v>
      </c>
      <c r="Y4" s="31" t="s">
        <v>122</v>
      </c>
    </row>
    <row r="5" spans="2:25" x14ac:dyDescent="0.55000000000000004">
      <c r="B5" s="34"/>
      <c r="C5" s="34"/>
      <c r="D5" s="41" t="str">
        <f>IF(C5="","", _xlfn.XLOOKUP(スコープ１!C5,集計!B:B,集計!C:C, 0))</f>
        <v/>
      </c>
      <c r="E5" s="34"/>
      <c r="F5" s="42" t="str">
        <f>IF(E5="","",_xlfn.XLOOKUP(スコープ１!E5,スコープ１事業者別排出係数!B:B,スコープ１事業者別排出係数!C:C,"エラー"))</f>
        <v/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>
        <f t="shared" ref="S5:S17" si="0">SUM(G5:R5)</f>
        <v>0</v>
      </c>
      <c r="T5" s="42" t="e">
        <f t="shared" ref="T5:T17" si="1">S5*F5</f>
        <v>#VALUE!</v>
      </c>
      <c r="X5" s="38" t="s">
        <v>14</v>
      </c>
      <c r="Y5" s="31" t="s">
        <v>18</v>
      </c>
    </row>
    <row r="6" spans="2:25" x14ac:dyDescent="0.55000000000000004">
      <c r="B6" s="34"/>
      <c r="C6" s="34"/>
      <c r="D6" s="41" t="str">
        <f>IF(C6="","", _xlfn.XLOOKUP(スコープ１!C6,集計!B:B,集計!C:C, 0))</f>
        <v/>
      </c>
      <c r="E6" s="34"/>
      <c r="F6" s="42" t="str">
        <f>IF(E6="","",_xlfn.XLOOKUP(スコープ１!E6,スコープ１事業者別排出係数!B:B,スコープ１事業者別排出係数!C:C,"エラー"))</f>
        <v/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>
        <f t="shared" si="0"/>
        <v>0</v>
      </c>
      <c r="T6" s="42" t="e">
        <f t="shared" si="1"/>
        <v>#VALUE!</v>
      </c>
      <c r="X6" s="37" t="s">
        <v>5</v>
      </c>
      <c r="Y6" s="31" t="s">
        <v>19</v>
      </c>
    </row>
    <row r="7" spans="2:25" x14ac:dyDescent="0.55000000000000004">
      <c r="B7" s="34"/>
      <c r="C7" s="34"/>
      <c r="D7" s="41" t="str">
        <f>IF(C7="","", _xlfn.XLOOKUP(スコープ１!C7,集計!B:B,集計!C:C, 0))</f>
        <v/>
      </c>
      <c r="E7" s="34"/>
      <c r="F7" s="42" t="str">
        <f>IF(E7="","",_xlfn.XLOOKUP(スコープ１!E7,スコープ１事業者別排出係数!B:B,スコープ１事業者別排出係数!C:C,"エラー"))</f>
        <v/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>
        <f t="shared" si="0"/>
        <v>0</v>
      </c>
      <c r="T7" s="42" t="e">
        <f t="shared" si="1"/>
        <v>#VALUE!</v>
      </c>
      <c r="X7" s="37" t="s">
        <v>16</v>
      </c>
    </row>
    <row r="8" spans="2:25" x14ac:dyDescent="0.55000000000000004">
      <c r="B8" s="34"/>
      <c r="C8" s="34"/>
      <c r="D8" s="41" t="str">
        <f>IF(C8="","", _xlfn.XLOOKUP(スコープ１!C8,集計!B:B,集計!C:C, 0))</f>
        <v/>
      </c>
      <c r="E8" s="34"/>
      <c r="F8" s="42" t="str">
        <f>IF(E8="","",_xlfn.XLOOKUP(スコープ１!E8,スコープ１事業者別排出係数!B:B,スコープ１事業者別排出係数!C:C,"エラー"))</f>
        <v/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>
        <f t="shared" si="0"/>
        <v>0</v>
      </c>
      <c r="T8" s="42" t="e">
        <f t="shared" si="1"/>
        <v>#VALUE!</v>
      </c>
      <c r="X8" s="37" t="s">
        <v>7</v>
      </c>
    </row>
    <row r="9" spans="2:25" x14ac:dyDescent="0.55000000000000004">
      <c r="B9" s="34"/>
      <c r="C9" s="34"/>
      <c r="D9" s="41" t="str">
        <f>IF(C9="","", _xlfn.XLOOKUP(スコープ１!C9,集計!B:B,集計!C:C, 0))</f>
        <v/>
      </c>
      <c r="E9" s="34"/>
      <c r="F9" s="42" t="str">
        <f>IF(E9="","",_xlfn.XLOOKUP(スコープ１!E9,スコープ１事業者別排出係数!B:B,スコープ１事業者別排出係数!C:C,"エラー"))</f>
        <v/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>
        <f t="shared" si="0"/>
        <v>0</v>
      </c>
      <c r="T9" s="42" t="e">
        <f t="shared" si="1"/>
        <v>#VALUE!</v>
      </c>
      <c r="X9" s="31" t="s">
        <v>15</v>
      </c>
    </row>
    <row r="10" spans="2:25" x14ac:dyDescent="0.55000000000000004">
      <c r="B10" s="34"/>
      <c r="C10" s="34"/>
      <c r="D10" s="41" t="str">
        <f>IF(C10="","", _xlfn.XLOOKUP(スコープ１!C10,集計!B:B,集計!C:C, 0))</f>
        <v/>
      </c>
      <c r="E10" s="34"/>
      <c r="F10" s="42" t="str">
        <f>IF(E10="","",_xlfn.XLOOKUP(スコープ１!E10,スコープ１事業者別排出係数!B:B,スコープ１事業者別排出係数!C:C,"エラー"))</f>
        <v/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>
        <f t="shared" si="0"/>
        <v>0</v>
      </c>
      <c r="T10" s="42" t="e">
        <f t="shared" si="1"/>
        <v>#VALUE!</v>
      </c>
    </row>
    <row r="11" spans="2:25" x14ac:dyDescent="0.55000000000000004">
      <c r="B11" s="34"/>
      <c r="C11" s="34"/>
      <c r="D11" s="41" t="str">
        <f>IF(C11="","", _xlfn.XLOOKUP(スコープ１!C11,集計!B:B,集計!C:C, 0))</f>
        <v/>
      </c>
      <c r="E11" s="34"/>
      <c r="F11" s="42" t="str">
        <f>IF(E11="","",_xlfn.XLOOKUP(スコープ１!E11,スコープ１事業者別排出係数!B:B,スコープ１事業者別排出係数!C:C,"エラー"))</f>
        <v/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>
        <f t="shared" si="0"/>
        <v>0</v>
      </c>
      <c r="T11" s="42" t="e">
        <f t="shared" si="1"/>
        <v>#VALUE!</v>
      </c>
    </row>
    <row r="12" spans="2:25" x14ac:dyDescent="0.55000000000000004">
      <c r="B12" s="34"/>
      <c r="C12" s="34"/>
      <c r="D12" s="41" t="str">
        <f>IF(C12="","", _xlfn.XLOOKUP(スコープ１!C12,集計!B:B,集計!C:C, 0))</f>
        <v/>
      </c>
      <c r="E12" s="34"/>
      <c r="F12" s="42" t="str">
        <f>IF(E12="","",_xlfn.XLOOKUP(スコープ１!E12,スコープ１事業者別排出係数!B:B,スコープ１事業者別排出係数!C:C,"エラー"))</f>
        <v/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>
        <f t="shared" si="0"/>
        <v>0</v>
      </c>
      <c r="T12" s="42" t="e">
        <f t="shared" si="1"/>
        <v>#VALUE!</v>
      </c>
    </row>
    <row r="13" spans="2:25" x14ac:dyDescent="0.55000000000000004">
      <c r="B13" s="34"/>
      <c r="C13" s="34"/>
      <c r="D13" s="41" t="str">
        <f>IF(C13="","", _xlfn.XLOOKUP(スコープ１!C13,集計!B:B,集計!C:C, 0))</f>
        <v/>
      </c>
      <c r="E13" s="34"/>
      <c r="F13" s="42" t="str">
        <f>IF(E13="","",_xlfn.XLOOKUP(スコープ１!E13,スコープ１事業者別排出係数!B:B,スコープ１事業者別排出係数!C:C,"エラー"))</f>
        <v/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>
        <f t="shared" si="0"/>
        <v>0</v>
      </c>
      <c r="T13" s="42" t="e">
        <f t="shared" si="1"/>
        <v>#VALUE!</v>
      </c>
    </row>
    <row r="14" spans="2:25" x14ac:dyDescent="0.55000000000000004">
      <c r="B14" s="34"/>
      <c r="C14" s="34"/>
      <c r="D14" s="41" t="str">
        <f>IF(C14="","", _xlfn.XLOOKUP(スコープ１!C14,集計!B:B,集計!C:C, 0))</f>
        <v/>
      </c>
      <c r="E14" s="34"/>
      <c r="F14" s="42" t="str">
        <f>IF(E14="","",_xlfn.XLOOKUP(スコープ１!E14,スコープ１事業者別排出係数!B:B,スコープ１事業者別排出係数!C:C,"エラー"))</f>
        <v/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>
        <f t="shared" si="0"/>
        <v>0</v>
      </c>
      <c r="T14" s="42" t="e">
        <f t="shared" si="1"/>
        <v>#VALUE!</v>
      </c>
    </row>
    <row r="15" spans="2:25" x14ac:dyDescent="0.55000000000000004">
      <c r="B15" s="34"/>
      <c r="C15" s="34"/>
      <c r="D15" s="41" t="str">
        <f>IF(C15="","", _xlfn.XLOOKUP(スコープ１!C15,集計!B:B,集計!C:C, 0))</f>
        <v/>
      </c>
      <c r="E15" s="34"/>
      <c r="F15" s="42" t="str">
        <f>IF(E15="","",_xlfn.XLOOKUP(スコープ１!E15,スコープ１事業者別排出係数!B:B,スコープ１事業者別排出係数!C:C,"エラー"))</f>
        <v/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>
        <f t="shared" si="0"/>
        <v>0</v>
      </c>
      <c r="T15" s="42" t="e">
        <f t="shared" si="1"/>
        <v>#VALUE!</v>
      </c>
    </row>
    <row r="16" spans="2:25" x14ac:dyDescent="0.55000000000000004">
      <c r="B16" s="34"/>
      <c r="C16" s="34"/>
      <c r="D16" s="41" t="str">
        <f>IF(C16="","", _xlfn.XLOOKUP(スコープ１!C16,集計!B:B,集計!C:C, 0))</f>
        <v/>
      </c>
      <c r="E16" s="34"/>
      <c r="F16" s="42" t="str">
        <f>IF(E16="","",_xlfn.XLOOKUP(スコープ１!E16,スコープ１事業者別排出係数!B:B,スコープ１事業者別排出係数!C:C,"エラー"))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>
        <f t="shared" si="0"/>
        <v>0</v>
      </c>
      <c r="T16" s="42" t="e">
        <f t="shared" si="1"/>
        <v>#VALUE!</v>
      </c>
    </row>
    <row r="17" spans="2:20" x14ac:dyDescent="0.55000000000000004">
      <c r="B17" s="34"/>
      <c r="C17" s="34"/>
      <c r="D17" s="41" t="str">
        <f>IF(C17="","", _xlfn.XLOOKUP(スコープ１!C17,集計!B:B,集計!C:C, 0))</f>
        <v/>
      </c>
      <c r="E17" s="34"/>
      <c r="F17" s="42" t="str">
        <f>IF(E17="","",_xlfn.XLOOKUP(スコープ１!E17,スコープ１事業者別排出係数!B:B,スコープ１事業者別排出係数!C:C,"エラー"))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42" t="e">
        <f t="shared" si="1"/>
        <v>#VALUE!</v>
      </c>
    </row>
  </sheetData>
  <sheetProtection algorithmName="SHA-512" hashValue="T5ZZKJBPyU491b0OYP7JP4hsvKbTXiWOZagp9WaULYGdujyJD03fk+veAY83UgmKNo6Y5QyFk7s9+ePEOsrUQA==" saltValue="HX5v+8XG+a0kTNVMbTTezQ==" spinCount="100000" sheet="1" objects="1" scenarios="1"/>
  <phoneticPr fontId="1"/>
  <dataValidations count="1">
    <dataValidation type="list" allowBlank="1" showInputMessage="1" showErrorMessage="1" sqref="C4:C17" xr:uid="{BC5D1A1B-5421-4A5C-9484-FB324BEF0421}">
      <formula1>$X$2:$X$9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1DAA5A-CEB2-42E6-8363-E40C5271458F}">
          <x14:formula1>
            <xm:f>スコープ１事業者別排出係数!$B$5:$B$18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DF7C-CEB3-415A-9216-2B3DF96465F5}">
  <dimension ref="B1:Y17"/>
  <sheetViews>
    <sheetView zoomScale="130" zoomScaleNormal="130" workbookViewId="0">
      <pane xSplit="6" topLeftCell="G1" activePane="topRight" state="frozen"/>
      <selection pane="topRight"/>
    </sheetView>
  </sheetViews>
  <sheetFormatPr defaultRowHeight="18" x14ac:dyDescent="0.55000000000000004"/>
  <cols>
    <col min="1" max="1" width="3.25" style="31" customWidth="1"/>
    <col min="2" max="2" width="11.25" style="31" customWidth="1"/>
    <col min="3" max="3" width="16.33203125" style="31" bestFit="1" customWidth="1"/>
    <col min="4" max="4" width="7.6640625" style="31" customWidth="1"/>
    <col min="5" max="5" width="21" style="31" customWidth="1"/>
    <col min="6" max="6" width="12.75" style="31" customWidth="1"/>
    <col min="7" max="7" width="5.9140625" style="31" bestFit="1" customWidth="1"/>
    <col min="8" max="12" width="4.25" style="31" bestFit="1" customWidth="1"/>
    <col min="13" max="15" width="5.33203125" style="31" bestFit="1" customWidth="1"/>
    <col min="16" max="18" width="4.25" style="31" bestFit="1" customWidth="1"/>
    <col min="19" max="19" width="9.1640625" style="31" bestFit="1" customWidth="1"/>
    <col min="20" max="20" width="10.7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132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  <c r="W2" s="32" t="s">
        <v>128</v>
      </c>
    </row>
    <row r="3" spans="2:25" s="33" customFormat="1" ht="19.5" customHeight="1" x14ac:dyDescent="0.55000000000000004">
      <c r="B3" s="40" t="s">
        <v>120</v>
      </c>
      <c r="C3" s="40" t="s">
        <v>129</v>
      </c>
      <c r="D3" s="40" t="s">
        <v>130</v>
      </c>
      <c r="E3" s="40" t="s">
        <v>146</v>
      </c>
      <c r="F3" s="40">
        <v>4.3200000000000002E-2</v>
      </c>
      <c r="G3" s="40">
        <v>80</v>
      </c>
      <c r="H3" s="40">
        <v>85</v>
      </c>
      <c r="I3" s="40">
        <v>102</v>
      </c>
      <c r="J3" s="40">
        <v>111</v>
      </c>
      <c r="K3" s="40">
        <v>128</v>
      </c>
      <c r="L3" s="40">
        <v>123</v>
      </c>
      <c r="M3" s="40">
        <v>108</v>
      </c>
      <c r="N3" s="40">
        <v>101</v>
      </c>
      <c r="O3" s="40">
        <v>95</v>
      </c>
      <c r="P3" s="40">
        <v>92</v>
      </c>
      <c r="Q3" s="40">
        <v>98</v>
      </c>
      <c r="R3" s="40">
        <v>89</v>
      </c>
      <c r="S3" s="40">
        <f>SUM(G3:R3)</f>
        <v>1212</v>
      </c>
      <c r="T3" s="40">
        <f>S3*F3</f>
        <v>52.358400000000003</v>
      </c>
    </row>
    <row r="4" spans="2:25" x14ac:dyDescent="0.55000000000000004">
      <c r="B4" s="34"/>
      <c r="C4" s="34"/>
      <c r="D4" s="41" t="str">
        <f>IF(C4="","", _xlfn.XLOOKUP(スコープ２!C4,X:X,Y:Y, 0))</f>
        <v/>
      </c>
      <c r="E4" s="45"/>
      <c r="F4" s="43" t="str">
        <f>IF(E4="","",_xlfn.XLOOKUP(スコープ２!E4,スコープ２事業者別排出係数!B:B,スコープ２事業者別排出係数!D:D,""))</f>
        <v/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4">
        <f>SUM(G4:R4)</f>
        <v>0</v>
      </c>
      <c r="T4" s="83" t="e">
        <f>S4*F4</f>
        <v>#VALUE!</v>
      </c>
      <c r="X4" s="31" t="s">
        <v>20</v>
      </c>
      <c r="Y4" s="31" t="s">
        <v>21</v>
      </c>
    </row>
    <row r="5" spans="2:25" x14ac:dyDescent="0.55000000000000004">
      <c r="B5" s="34"/>
      <c r="C5" s="34"/>
      <c r="D5" s="41" t="str">
        <f>IF(C5="","", _xlfn.XLOOKUP(スコープ２!C5,X:X,Y:Y, 0))</f>
        <v/>
      </c>
      <c r="E5" s="45"/>
      <c r="F5" s="43" t="str">
        <f>IF(E5="","",_xlfn.XLOOKUP(スコープ２!E5,スコープ２事業者別排出係数!B:B,スコープ２事業者別排出係数!D:D,""))</f>
        <v/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44">
        <f t="shared" ref="S5:S17" si="0">SUM(G5:R5)</f>
        <v>0</v>
      </c>
      <c r="T5" s="83" t="e">
        <f t="shared" ref="T5:T17" si="1">S5*F5</f>
        <v>#VALUE!</v>
      </c>
      <c r="X5" s="31" t="s">
        <v>22</v>
      </c>
      <c r="Y5" s="31" t="s">
        <v>25</v>
      </c>
    </row>
    <row r="6" spans="2:25" x14ac:dyDescent="0.55000000000000004">
      <c r="B6" s="34"/>
      <c r="C6" s="34"/>
      <c r="D6" s="41" t="str">
        <f>IF(C6="","", _xlfn.XLOOKUP(スコープ２!C6,X:X,Y:Y, 0))</f>
        <v/>
      </c>
      <c r="E6" s="45"/>
      <c r="F6" s="43" t="str">
        <f>IF(E6="","",_xlfn.XLOOKUP(スコープ２!E6,スコープ２事業者別排出係数!B:B,スコープ２事業者別排出係数!D:D,""))</f>
        <v/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44">
        <f t="shared" si="0"/>
        <v>0</v>
      </c>
      <c r="T6" s="83" t="e">
        <f t="shared" si="1"/>
        <v>#VALUE!</v>
      </c>
      <c r="X6" s="31" t="s">
        <v>23</v>
      </c>
      <c r="Y6" s="31" t="s">
        <v>9</v>
      </c>
    </row>
    <row r="7" spans="2:25" x14ac:dyDescent="0.55000000000000004">
      <c r="B7" s="34"/>
      <c r="C7" s="34"/>
      <c r="D7" s="41" t="str">
        <f>IF(C7="","", _xlfn.XLOOKUP(スコープ２!C7,X:X,Y:Y, 0))</f>
        <v/>
      </c>
      <c r="E7" s="45"/>
      <c r="F7" s="43" t="str">
        <f>IF(E7="","",_xlfn.XLOOKUP(スコープ２!E7,スコープ２事業者別排出係数!B:B,スコープ２事業者別排出係数!D:D,""))</f>
        <v/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4">
        <f t="shared" si="0"/>
        <v>0</v>
      </c>
      <c r="T7" s="83" t="e">
        <f t="shared" si="1"/>
        <v>#VALUE!</v>
      </c>
      <c r="X7" s="31" t="s">
        <v>24</v>
      </c>
      <c r="Y7" s="31" t="s">
        <v>18</v>
      </c>
    </row>
    <row r="8" spans="2:25" x14ac:dyDescent="0.55000000000000004">
      <c r="B8" s="34"/>
      <c r="C8" s="34"/>
      <c r="D8" s="41" t="str">
        <f>IF(C8="","", _xlfn.XLOOKUP(スコープ２!C8,X:X,Y:Y, 0))</f>
        <v/>
      </c>
      <c r="E8" s="45"/>
      <c r="F8" s="43" t="str">
        <f>IF(E8="","",_xlfn.XLOOKUP(スコープ２!E8,スコープ２事業者別排出係数!B:B,スコープ２事業者別排出係数!D:D,""))</f>
        <v/>
      </c>
      <c r="G8" s="4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4">
        <f t="shared" si="0"/>
        <v>0</v>
      </c>
      <c r="T8" s="83" t="e">
        <f t="shared" si="1"/>
        <v>#VALUE!</v>
      </c>
      <c r="X8" s="37"/>
    </row>
    <row r="9" spans="2:25" x14ac:dyDescent="0.55000000000000004">
      <c r="B9" s="34"/>
      <c r="C9" s="34"/>
      <c r="D9" s="41" t="str">
        <f>IF(C9="","", _xlfn.XLOOKUP(スコープ２!C9,X:X,Y:Y, 0))</f>
        <v/>
      </c>
      <c r="E9" s="45"/>
      <c r="F9" s="43" t="str">
        <f>IF(E9="","",_xlfn.XLOOKUP(スコープ２!E9,スコープ２事業者別排出係数!B:B,スコープ２事業者別排出係数!D:D,""))</f>
        <v/>
      </c>
      <c r="G9" s="4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4">
        <f t="shared" si="0"/>
        <v>0</v>
      </c>
      <c r="T9" s="83" t="e">
        <f t="shared" si="1"/>
        <v>#VALUE!</v>
      </c>
    </row>
    <row r="10" spans="2:25" x14ac:dyDescent="0.55000000000000004">
      <c r="B10" s="34"/>
      <c r="C10" s="34"/>
      <c r="D10" s="41" t="str">
        <f>IF(C10="","", _xlfn.XLOOKUP(スコープ２!C10,X:X,Y:Y, 0))</f>
        <v/>
      </c>
      <c r="E10" s="34"/>
      <c r="F10" s="43" t="str">
        <f>IF(E10="","",_xlfn.XLOOKUP(スコープ２!E10,スコープ２事業者別排出係数!B:B,スコープ２事業者別排出係数!D:D,""))</f>
        <v/>
      </c>
      <c r="G10" s="4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4">
        <f t="shared" si="0"/>
        <v>0</v>
      </c>
      <c r="T10" s="83" t="e">
        <f t="shared" si="1"/>
        <v>#VALUE!</v>
      </c>
    </row>
    <row r="11" spans="2:25" x14ac:dyDescent="0.55000000000000004">
      <c r="B11" s="34"/>
      <c r="C11" s="34"/>
      <c r="D11" s="41" t="str">
        <f>IF(C11="","", _xlfn.XLOOKUP(スコープ２!C11,X:X,Y:Y, 0))</f>
        <v/>
      </c>
      <c r="E11" s="34"/>
      <c r="F11" s="43" t="str">
        <f>IF(E11="","",_xlfn.XLOOKUP(スコープ２!E11,スコープ２事業者別排出係数!B:B,スコープ２事業者別排出係数!D:D,""))</f>
        <v/>
      </c>
      <c r="G11" s="4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4">
        <f t="shared" si="0"/>
        <v>0</v>
      </c>
      <c r="T11" s="83" t="e">
        <f t="shared" si="1"/>
        <v>#VALUE!</v>
      </c>
    </row>
    <row r="12" spans="2:25" x14ac:dyDescent="0.55000000000000004">
      <c r="B12" s="34"/>
      <c r="C12" s="34"/>
      <c r="D12" s="41" t="str">
        <f>IF(C12="","", _xlfn.XLOOKUP(スコープ２!C12,X:X,Y:Y, 0))</f>
        <v/>
      </c>
      <c r="E12" s="34"/>
      <c r="F12" s="43" t="str">
        <f>IF(E12="","",_xlfn.XLOOKUP(スコープ２!E12,スコープ２事業者別排出係数!B:B,スコープ２事業者別排出係数!D:D,""))</f>
        <v/>
      </c>
      <c r="G12" s="4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4">
        <f t="shared" si="0"/>
        <v>0</v>
      </c>
      <c r="T12" s="83" t="e">
        <f t="shared" si="1"/>
        <v>#VALUE!</v>
      </c>
    </row>
    <row r="13" spans="2:25" x14ac:dyDescent="0.55000000000000004">
      <c r="B13" s="34"/>
      <c r="C13" s="34"/>
      <c r="D13" s="41" t="str">
        <f>IF(C13="","", _xlfn.XLOOKUP(スコープ２!C13,X:X,Y:Y, 0))</f>
        <v/>
      </c>
      <c r="E13" s="34"/>
      <c r="F13" s="43" t="str">
        <f>IF(E13="","",_xlfn.XLOOKUP(スコープ２!E13,スコープ２事業者別排出係数!B:B,スコープ２事業者別排出係数!D:D,""))</f>
        <v/>
      </c>
      <c r="G13" s="4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44">
        <f t="shared" si="0"/>
        <v>0</v>
      </c>
      <c r="T13" s="83" t="e">
        <f t="shared" si="1"/>
        <v>#VALUE!</v>
      </c>
    </row>
    <row r="14" spans="2:25" x14ac:dyDescent="0.55000000000000004">
      <c r="B14" s="34"/>
      <c r="C14" s="34"/>
      <c r="D14" s="41" t="str">
        <f>IF(C14="","", _xlfn.XLOOKUP(スコープ２!C14,X:X,Y:Y, 0))</f>
        <v/>
      </c>
      <c r="E14" s="34"/>
      <c r="F14" s="43" t="str">
        <f>IF(E14="","",_xlfn.XLOOKUP(スコープ２!E14,スコープ２事業者別排出係数!B:B,スコープ２事業者別排出係数!D:D,""))</f>
        <v/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4">
        <f t="shared" si="0"/>
        <v>0</v>
      </c>
      <c r="T14" s="83" t="e">
        <f t="shared" si="1"/>
        <v>#VALUE!</v>
      </c>
    </row>
    <row r="15" spans="2:25" x14ac:dyDescent="0.55000000000000004">
      <c r="B15" s="34"/>
      <c r="C15" s="34"/>
      <c r="D15" s="41" t="str">
        <f>IF(C15="","", _xlfn.XLOOKUP(スコープ２!C15,X:X,Y:Y, 0))</f>
        <v/>
      </c>
      <c r="E15" s="34"/>
      <c r="F15" s="43" t="str">
        <f>IF(E15="","",_xlfn.XLOOKUP(スコープ２!E15,スコープ２事業者別排出係数!B:B,スコープ２事業者別排出係数!D:D,""))</f>
        <v/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44">
        <f t="shared" si="0"/>
        <v>0</v>
      </c>
      <c r="T15" s="83" t="e">
        <f t="shared" si="1"/>
        <v>#VALUE!</v>
      </c>
    </row>
    <row r="16" spans="2:25" x14ac:dyDescent="0.55000000000000004">
      <c r="B16" s="34"/>
      <c r="C16" s="34"/>
      <c r="D16" s="41" t="str">
        <f>IF(C16="","", _xlfn.XLOOKUP(スコープ２!C16,X:X,Y:Y, 0))</f>
        <v/>
      </c>
      <c r="E16" s="34"/>
      <c r="F16" s="43" t="str">
        <f>IF(E16="","",_xlfn.XLOOKUP(スコープ２!E16,スコープ２事業者別排出係数!B:B,スコープ２事業者別排出係数!D:D,""))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4">
        <f t="shared" si="0"/>
        <v>0</v>
      </c>
      <c r="T16" s="83" t="e">
        <f t="shared" si="1"/>
        <v>#VALUE!</v>
      </c>
    </row>
    <row r="17" spans="2:20" x14ac:dyDescent="0.55000000000000004">
      <c r="B17" s="34"/>
      <c r="C17" s="34"/>
      <c r="D17" s="41" t="str">
        <f>IF(C17="","", _xlfn.XLOOKUP(スコープ２!C17,X:X,Y:Y, 0))</f>
        <v/>
      </c>
      <c r="E17" s="34"/>
      <c r="F17" s="43" t="str">
        <f>IF(E17="","",_xlfn.XLOOKUP(スコープ２!E17,スコープ２事業者別排出係数!B:B,スコープ２事業者別排出係数!D:D,""))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44">
        <f t="shared" si="0"/>
        <v>0</v>
      </c>
      <c r="T17" s="83" t="e">
        <f t="shared" si="1"/>
        <v>#VALUE!</v>
      </c>
    </row>
  </sheetData>
  <sheetProtection algorithmName="SHA-512" hashValue="CJf6XxnU+dcvMpUpkigtrBAM5xV3pn6wLZSPVakrfXD5lRlXuNCpS+PV1Czx7nQ6cJKikPEwCP/7YPZt/nTOdg==" saltValue="kMzRbH3UV9Jt1BM8wQgagA==" spinCount="100000" sheet="1" objects="1" scenarios="1"/>
  <phoneticPr fontId="1"/>
  <dataValidations count="1">
    <dataValidation type="list" allowBlank="1" showInputMessage="1" showErrorMessage="1" sqref="C4:C17" xr:uid="{CDC207AF-766B-4A4A-8D55-210FBF72E580}">
      <formula1>$X$2:$X$9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553150-31AA-4CBD-92C0-D3426CEF7AC5}">
          <x14:formula1>
            <xm:f>スコープ２事業者別排出係数!$B$5:$B$69</xm:f>
          </x14:formula1>
          <xm:sqref>E4:E17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8D73-7D72-43E0-9858-949E8D9E7B54}">
  <dimension ref="A1:C18"/>
  <sheetViews>
    <sheetView workbookViewId="0">
      <selection activeCell="E32" sqref="E32"/>
    </sheetView>
  </sheetViews>
  <sheetFormatPr defaultRowHeight="18" x14ac:dyDescent="0.55000000000000004"/>
  <cols>
    <col min="1" max="1" width="10.9140625" customWidth="1"/>
    <col min="2" max="2" width="44.1640625" customWidth="1"/>
    <col min="3" max="3" width="20.4140625" customWidth="1"/>
  </cols>
  <sheetData>
    <row r="1" spans="1:3" x14ac:dyDescent="0.2">
      <c r="B1" s="1"/>
      <c r="C1" s="1"/>
    </row>
    <row r="2" spans="1:3" x14ac:dyDescent="0.2">
      <c r="B2" s="1"/>
      <c r="C2" s="2" t="s">
        <v>26</v>
      </c>
    </row>
    <row r="3" spans="1:3" s="21" customFormat="1" ht="31" customHeight="1" x14ac:dyDescent="0.2">
      <c r="B3" s="4"/>
      <c r="C3" s="22" t="s">
        <v>99</v>
      </c>
    </row>
    <row r="4" spans="1:3" x14ac:dyDescent="0.2">
      <c r="B4" s="29" t="s">
        <v>70</v>
      </c>
      <c r="C4" s="3" t="s">
        <v>27</v>
      </c>
    </row>
    <row r="5" spans="1:3" x14ac:dyDescent="0.25">
      <c r="A5" t="s">
        <v>13</v>
      </c>
      <c r="B5" s="25" t="s">
        <v>134</v>
      </c>
      <c r="C5" s="12">
        <v>2.0499999999999998</v>
      </c>
    </row>
    <row r="6" spans="1:3" x14ac:dyDescent="0.25">
      <c r="B6" s="20" t="s">
        <v>36</v>
      </c>
      <c r="C6" s="10">
        <v>2.0499999999999998</v>
      </c>
    </row>
    <row r="7" spans="1:3" x14ac:dyDescent="0.25">
      <c r="B7" s="20" t="s">
        <v>39</v>
      </c>
      <c r="C7" s="10">
        <v>4.9799999999999996E-4</v>
      </c>
    </row>
    <row r="8" spans="1:3" x14ac:dyDescent="0.25">
      <c r="B8" s="20" t="s">
        <v>37</v>
      </c>
      <c r="C8" s="10">
        <v>2.0499999999999998</v>
      </c>
    </row>
    <row r="9" spans="1:3" x14ac:dyDescent="0.25">
      <c r="B9" s="20" t="s">
        <v>67</v>
      </c>
      <c r="C9" s="10">
        <v>5.0500000000000002E-4</v>
      </c>
    </row>
    <row r="10" spans="1:3" x14ac:dyDescent="0.25">
      <c r="B10" s="20" t="s">
        <v>68</v>
      </c>
      <c r="C10" s="10">
        <v>2.0499999999999998</v>
      </c>
    </row>
    <row r="11" spans="1:3" x14ac:dyDescent="0.25">
      <c r="B11" s="20" t="s">
        <v>69</v>
      </c>
      <c r="C11" s="10">
        <v>2.0099999999999998</v>
      </c>
    </row>
    <row r="12" spans="1:3" x14ac:dyDescent="0.25">
      <c r="B12" s="20" t="s">
        <v>40</v>
      </c>
      <c r="C12" s="10">
        <v>4.9799999999999996E-4</v>
      </c>
    </row>
    <row r="13" spans="1:3" x14ac:dyDescent="0.25">
      <c r="B13" s="20" t="s">
        <v>38</v>
      </c>
      <c r="C13" s="10">
        <v>2.0499999999999998</v>
      </c>
    </row>
    <row r="14" spans="1:3" x14ac:dyDescent="0.55000000000000004">
      <c r="A14" t="s">
        <v>14</v>
      </c>
      <c r="B14" s="20" t="s">
        <v>135</v>
      </c>
      <c r="C14" s="27">
        <v>2.99431</v>
      </c>
    </row>
    <row r="15" spans="1:3" x14ac:dyDescent="0.55000000000000004">
      <c r="A15" t="s">
        <v>101</v>
      </c>
      <c r="B15" s="20" t="s">
        <v>136</v>
      </c>
      <c r="C15" s="27">
        <v>2.2901267000000001</v>
      </c>
    </row>
    <row r="16" spans="1:3" x14ac:dyDescent="0.55000000000000004">
      <c r="B16" s="20" t="s">
        <v>137</v>
      </c>
      <c r="C16" s="27">
        <v>2.5026833000000002</v>
      </c>
    </row>
    <row r="17" spans="2:3" x14ac:dyDescent="0.55000000000000004">
      <c r="B17" s="20" t="s">
        <v>138</v>
      </c>
      <c r="C17" s="27">
        <v>2.6194666999999998</v>
      </c>
    </row>
    <row r="18" spans="2:3" x14ac:dyDescent="0.55000000000000004">
      <c r="B18" s="20" t="s">
        <v>139</v>
      </c>
      <c r="C18" s="27">
        <v>2.7528233000000002</v>
      </c>
    </row>
  </sheetData>
  <autoFilter ref="B1:C23" xr:uid="{1EE42340-A5FD-40DF-8E33-E627DFC6037A}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2340-A5FD-40DF-8E33-E627DFC6037A}">
  <dimension ref="A1:D65"/>
  <sheetViews>
    <sheetView topLeftCell="A9" workbookViewId="0">
      <selection activeCell="E32" sqref="E32"/>
    </sheetView>
  </sheetViews>
  <sheetFormatPr defaultRowHeight="18" x14ac:dyDescent="0.55000000000000004"/>
  <cols>
    <col min="1" max="1" width="21.4140625" customWidth="1"/>
    <col min="2" max="2" width="40.83203125" customWidth="1"/>
    <col min="3" max="3" width="30" customWidth="1"/>
    <col min="4" max="4" width="15.4140625" customWidth="1"/>
    <col min="6" max="6" width="13.9140625" bestFit="1" customWidth="1"/>
  </cols>
  <sheetData>
    <row r="1" spans="1:4" x14ac:dyDescent="0.2">
      <c r="B1" s="1"/>
      <c r="C1" s="1"/>
      <c r="D1" s="1"/>
    </row>
    <row r="2" spans="1:4" x14ac:dyDescent="0.2">
      <c r="B2" s="1"/>
      <c r="C2" s="1"/>
      <c r="D2" s="2" t="s">
        <v>26</v>
      </c>
    </row>
    <row r="3" spans="1:4" ht="24" x14ac:dyDescent="0.2">
      <c r="B3" s="1"/>
      <c r="C3" s="1"/>
      <c r="D3" s="22" t="s">
        <v>100</v>
      </c>
    </row>
    <row r="4" spans="1:4" x14ac:dyDescent="0.55000000000000004">
      <c r="B4" s="96" t="s">
        <v>70</v>
      </c>
      <c r="C4" s="95"/>
      <c r="D4" s="3" t="s">
        <v>27</v>
      </c>
    </row>
    <row r="5" spans="1:4" x14ac:dyDescent="0.55000000000000004">
      <c r="A5" t="s">
        <v>20</v>
      </c>
      <c r="B5" s="94" t="s">
        <v>143</v>
      </c>
      <c r="C5" s="95"/>
      <c r="D5" s="23">
        <v>4.2200000000000001E-4</v>
      </c>
    </row>
    <row r="6" spans="1:4" x14ac:dyDescent="0.55000000000000004">
      <c r="B6" s="94" t="s">
        <v>102</v>
      </c>
      <c r="C6" s="95"/>
      <c r="D6" s="24">
        <v>5.53E-4</v>
      </c>
    </row>
    <row r="7" spans="1:4" x14ac:dyDescent="0.55000000000000004">
      <c r="B7" s="94" t="s">
        <v>71</v>
      </c>
      <c r="C7" s="95"/>
      <c r="D7" s="24">
        <v>0</v>
      </c>
    </row>
    <row r="8" spans="1:4" x14ac:dyDescent="0.55000000000000004">
      <c r="B8" s="94" t="s">
        <v>72</v>
      </c>
      <c r="C8" s="95"/>
      <c r="D8" s="24">
        <v>6.1600000000000001E-4</v>
      </c>
    </row>
    <row r="9" spans="1:4" x14ac:dyDescent="0.55000000000000004">
      <c r="B9" s="94" t="s">
        <v>73</v>
      </c>
      <c r="C9" s="95"/>
      <c r="D9" s="24">
        <v>3.9199999999999999E-4</v>
      </c>
    </row>
    <row r="10" spans="1:4" x14ac:dyDescent="0.55000000000000004">
      <c r="B10" s="94" t="s">
        <v>74</v>
      </c>
      <c r="C10" s="95"/>
      <c r="D10" s="24">
        <v>9.8700000000000003E-4</v>
      </c>
    </row>
    <row r="11" spans="1:4" x14ac:dyDescent="0.55000000000000004">
      <c r="B11" s="94" t="s">
        <v>75</v>
      </c>
      <c r="C11" s="95"/>
      <c r="D11" s="24">
        <v>4.3199999999999998E-4</v>
      </c>
    </row>
    <row r="12" spans="1:4" x14ac:dyDescent="0.55000000000000004">
      <c r="B12" s="94" t="s">
        <v>76</v>
      </c>
      <c r="C12" s="95"/>
      <c r="D12" s="24">
        <v>8.0400000000000003E-4</v>
      </c>
    </row>
    <row r="13" spans="1:4" x14ac:dyDescent="0.55000000000000004">
      <c r="B13" s="94" t="s">
        <v>77</v>
      </c>
      <c r="C13" s="95"/>
      <c r="D13" s="24">
        <v>1.042E-3</v>
      </c>
    </row>
    <row r="14" spans="1:4" x14ac:dyDescent="0.55000000000000004">
      <c r="B14" s="94" t="s">
        <v>78</v>
      </c>
      <c r="C14" s="95"/>
      <c r="D14" s="24">
        <v>4.17E-4</v>
      </c>
    </row>
    <row r="15" spans="1:4" x14ac:dyDescent="0.55000000000000004">
      <c r="B15" s="94" t="s">
        <v>79</v>
      </c>
      <c r="C15" s="95"/>
      <c r="D15" s="24">
        <v>4.64E-4</v>
      </c>
    </row>
    <row r="16" spans="1:4" x14ac:dyDescent="0.55000000000000004">
      <c r="B16" s="94" t="s">
        <v>80</v>
      </c>
      <c r="C16" s="95"/>
      <c r="D16" s="24">
        <v>4.2900000000000002E-4</v>
      </c>
    </row>
    <row r="17" spans="2:4" x14ac:dyDescent="0.55000000000000004">
      <c r="B17" s="94" t="s">
        <v>81</v>
      </c>
      <c r="C17" s="95"/>
      <c r="D17" s="24">
        <v>5.1999999999999995E-4</v>
      </c>
    </row>
    <row r="18" spans="2:4" x14ac:dyDescent="0.55000000000000004">
      <c r="B18" s="94" t="s">
        <v>31</v>
      </c>
      <c r="C18" s="95"/>
      <c r="D18" s="24">
        <v>0</v>
      </c>
    </row>
    <row r="19" spans="2:4" x14ac:dyDescent="0.55000000000000004">
      <c r="B19" s="94" t="s">
        <v>32</v>
      </c>
      <c r="C19" s="95"/>
      <c r="D19" s="24">
        <v>0</v>
      </c>
    </row>
    <row r="20" spans="2:4" x14ac:dyDescent="0.55000000000000004">
      <c r="B20" s="94" t="s">
        <v>141</v>
      </c>
      <c r="C20" s="95"/>
      <c r="D20" s="24">
        <v>4.2299999999999998E-4</v>
      </c>
    </row>
    <row r="21" spans="2:4" x14ac:dyDescent="0.55000000000000004">
      <c r="B21" s="94" t="s">
        <v>82</v>
      </c>
      <c r="C21" s="95"/>
      <c r="D21" s="24">
        <v>4.2099999999999999E-4</v>
      </c>
    </row>
    <row r="22" spans="2:4" x14ac:dyDescent="0.55000000000000004">
      <c r="B22" s="94" t="s">
        <v>83</v>
      </c>
      <c r="C22" s="95"/>
      <c r="D22" s="24">
        <v>0</v>
      </c>
    </row>
    <row r="23" spans="2:4" x14ac:dyDescent="0.55000000000000004">
      <c r="B23" s="94" t="s">
        <v>84</v>
      </c>
      <c r="C23" s="95"/>
      <c r="D23" s="24">
        <v>3.5300000000000002E-4</v>
      </c>
    </row>
    <row r="24" spans="2:4" x14ac:dyDescent="0.55000000000000004">
      <c r="B24" s="94" t="s">
        <v>85</v>
      </c>
      <c r="C24" s="95"/>
      <c r="D24" s="24">
        <v>1.142E-3</v>
      </c>
    </row>
    <row r="25" spans="2:4" x14ac:dyDescent="0.55000000000000004">
      <c r="B25" s="94" t="s">
        <v>86</v>
      </c>
      <c r="C25" s="95"/>
      <c r="D25" s="24">
        <v>5.3499999999999999E-4</v>
      </c>
    </row>
    <row r="26" spans="2:4" x14ac:dyDescent="0.55000000000000004">
      <c r="B26" s="94" t="s">
        <v>87</v>
      </c>
      <c r="C26" s="95"/>
      <c r="D26" s="24">
        <v>6.4400000000000004E-4</v>
      </c>
    </row>
    <row r="27" spans="2:4" x14ac:dyDescent="0.55000000000000004">
      <c r="B27" s="94" t="s">
        <v>30</v>
      </c>
      <c r="C27" s="95"/>
      <c r="D27" s="24">
        <v>4.1899999999999999E-4</v>
      </c>
    </row>
    <row r="28" spans="2:4" x14ac:dyDescent="0.55000000000000004">
      <c r="B28" s="94" t="s">
        <v>29</v>
      </c>
      <c r="C28" s="95"/>
      <c r="D28" s="24">
        <v>0</v>
      </c>
    </row>
    <row r="29" spans="2:4" x14ac:dyDescent="0.55000000000000004">
      <c r="B29" s="94" t="s">
        <v>88</v>
      </c>
      <c r="C29" s="95"/>
      <c r="D29" s="24">
        <v>5.7700000000000004E-4</v>
      </c>
    </row>
    <row r="30" spans="2:4" x14ac:dyDescent="0.55000000000000004">
      <c r="B30" s="94" t="s">
        <v>89</v>
      </c>
      <c r="C30" s="95"/>
      <c r="D30" s="24">
        <v>0</v>
      </c>
    </row>
    <row r="31" spans="2:4" x14ac:dyDescent="0.55000000000000004">
      <c r="B31" s="94" t="s">
        <v>90</v>
      </c>
      <c r="C31" s="95"/>
      <c r="D31" s="24">
        <v>4.95E-4</v>
      </c>
    </row>
    <row r="32" spans="2:4" x14ac:dyDescent="0.55000000000000004">
      <c r="B32" s="94" t="s">
        <v>91</v>
      </c>
      <c r="C32" s="95"/>
      <c r="D32" s="24">
        <v>4.3100000000000001E-4</v>
      </c>
    </row>
    <row r="33" spans="1:4" x14ac:dyDescent="0.55000000000000004">
      <c r="B33" s="94" t="s">
        <v>92</v>
      </c>
      <c r="C33" s="95"/>
      <c r="D33" s="24">
        <v>0</v>
      </c>
    </row>
    <row r="34" spans="1:4" x14ac:dyDescent="0.55000000000000004">
      <c r="B34" s="94" t="s">
        <v>28</v>
      </c>
      <c r="C34" s="95"/>
      <c r="D34" s="24">
        <v>0</v>
      </c>
    </row>
    <row r="35" spans="1:4" x14ac:dyDescent="0.55000000000000004">
      <c r="B35" s="94" t="s">
        <v>142</v>
      </c>
      <c r="C35" s="95"/>
      <c r="D35" s="24">
        <v>4.2299999999999998E-4</v>
      </c>
    </row>
    <row r="36" spans="1:4" x14ac:dyDescent="0.55000000000000004">
      <c r="B36" s="94" t="s">
        <v>93</v>
      </c>
      <c r="C36" s="95"/>
      <c r="D36" s="24">
        <v>4.0200000000000001E-4</v>
      </c>
    </row>
    <row r="37" spans="1:4" x14ac:dyDescent="0.55000000000000004">
      <c r="B37" s="94" t="s">
        <v>94</v>
      </c>
      <c r="C37" s="95"/>
      <c r="D37" s="24">
        <v>0</v>
      </c>
    </row>
    <row r="38" spans="1:4" x14ac:dyDescent="0.55000000000000004">
      <c r="B38" s="94" t="s">
        <v>95</v>
      </c>
      <c r="C38" s="95"/>
      <c r="D38" s="24">
        <v>6.2799999999999998E-4</v>
      </c>
    </row>
    <row r="39" spans="1:4" x14ac:dyDescent="0.55000000000000004">
      <c r="B39" s="94" t="s">
        <v>96</v>
      </c>
      <c r="C39" s="95"/>
      <c r="D39" s="24">
        <v>4.9600000000000002E-4</v>
      </c>
    </row>
    <row r="40" spans="1:4" x14ac:dyDescent="0.55000000000000004">
      <c r="B40" s="94" t="s">
        <v>97</v>
      </c>
      <c r="C40" s="95"/>
      <c r="D40" s="24">
        <v>0</v>
      </c>
    </row>
    <row r="41" spans="1:4" x14ac:dyDescent="0.55000000000000004">
      <c r="B41" s="94" t="s">
        <v>98</v>
      </c>
      <c r="C41" s="95"/>
      <c r="D41" s="24">
        <v>5.8399999999999999E-4</v>
      </c>
    </row>
    <row r="42" spans="1:4" x14ac:dyDescent="0.3">
      <c r="B42" s="5" t="s">
        <v>42</v>
      </c>
      <c r="C42" s="6" t="s">
        <v>43</v>
      </c>
      <c r="D42" s="13">
        <v>5.0999999999999997E-2</v>
      </c>
    </row>
    <row r="43" spans="1:4" x14ac:dyDescent="0.3">
      <c r="B43" s="90" t="s">
        <v>44</v>
      </c>
      <c r="C43" s="91"/>
      <c r="D43" s="13">
        <v>4.5100000000000001E-2</v>
      </c>
    </row>
    <row r="44" spans="1:4" x14ac:dyDescent="0.3">
      <c r="B44" s="90" t="s">
        <v>45</v>
      </c>
      <c r="C44" s="91"/>
      <c r="D44" s="13">
        <v>4.2000000000000003E-2</v>
      </c>
    </row>
    <row r="45" spans="1:4" x14ac:dyDescent="0.55000000000000004">
      <c r="A45" t="s">
        <v>41</v>
      </c>
      <c r="B45" s="90" t="s">
        <v>46</v>
      </c>
      <c r="C45" s="91"/>
      <c r="D45" s="14">
        <v>5.0200000000000002E-2</v>
      </c>
    </row>
    <row r="46" spans="1:4" x14ac:dyDescent="0.55000000000000004">
      <c r="B46" s="90" t="s">
        <v>47</v>
      </c>
      <c r="C46" s="91"/>
      <c r="D46" s="14">
        <v>4.48E-2</v>
      </c>
    </row>
    <row r="47" spans="1:4" x14ac:dyDescent="0.3">
      <c r="B47" s="90" t="s">
        <v>48</v>
      </c>
      <c r="C47" s="91"/>
      <c r="D47" s="15">
        <v>4.6800000000000001E-2</v>
      </c>
    </row>
    <row r="48" spans="1:4" x14ac:dyDescent="0.3">
      <c r="B48" s="90" t="s">
        <v>49</v>
      </c>
      <c r="C48" s="91"/>
      <c r="D48" s="15">
        <v>5.04E-2</v>
      </c>
    </row>
    <row r="49" spans="2:4" x14ac:dyDescent="0.3">
      <c r="B49" s="90" t="s">
        <v>50</v>
      </c>
      <c r="C49" s="91"/>
      <c r="D49" s="15">
        <v>4.7E-2</v>
      </c>
    </row>
    <row r="50" spans="2:4" x14ac:dyDescent="0.3">
      <c r="B50" s="26" t="s">
        <v>51</v>
      </c>
      <c r="C50" s="7" t="s">
        <v>52</v>
      </c>
      <c r="D50" s="13">
        <v>6.1699999999999998E-2</v>
      </c>
    </row>
    <row r="51" spans="2:4" x14ac:dyDescent="0.3">
      <c r="B51" s="26" t="s">
        <v>51</v>
      </c>
      <c r="C51" s="8" t="s">
        <v>53</v>
      </c>
      <c r="D51" s="15">
        <v>4.8500000000000001E-2</v>
      </c>
    </row>
    <row r="52" spans="2:4" x14ac:dyDescent="0.3">
      <c r="B52" s="26" t="s">
        <v>51</v>
      </c>
      <c r="C52" s="9" t="s">
        <v>54</v>
      </c>
      <c r="D52" s="15">
        <v>3.9800000000000002E-2</v>
      </c>
    </row>
    <row r="53" spans="2:4" x14ac:dyDescent="0.3">
      <c r="B53" s="16" t="s">
        <v>55</v>
      </c>
      <c r="C53" s="17" t="s">
        <v>56</v>
      </c>
      <c r="D53" s="13">
        <v>3.2899999999999999E-2</v>
      </c>
    </row>
    <row r="54" spans="2:4" x14ac:dyDescent="0.3">
      <c r="B54" s="92" t="s">
        <v>57</v>
      </c>
      <c r="C54" s="93"/>
      <c r="D54" s="13">
        <v>4.5600000000000002E-2</v>
      </c>
    </row>
    <row r="55" spans="2:4" x14ac:dyDescent="0.3">
      <c r="B55" s="92" t="s">
        <v>58</v>
      </c>
      <c r="C55" s="93"/>
      <c r="D55" s="13">
        <v>3.9E-2</v>
      </c>
    </row>
    <row r="56" spans="2:4" x14ac:dyDescent="0.3">
      <c r="B56" s="92" t="s">
        <v>59</v>
      </c>
      <c r="C56" s="93"/>
      <c r="D56" s="13">
        <v>4.4299999999999999E-2</v>
      </c>
    </row>
    <row r="57" spans="2:4" x14ac:dyDescent="0.55000000000000004">
      <c r="B57" s="92" t="s">
        <v>60</v>
      </c>
      <c r="C57" s="93"/>
      <c r="D57" s="14">
        <v>4.3200000000000002E-2</v>
      </c>
    </row>
    <row r="58" spans="2:4" x14ac:dyDescent="0.55000000000000004">
      <c r="B58" s="92" t="s">
        <v>61</v>
      </c>
      <c r="C58" s="93"/>
      <c r="D58" s="14">
        <v>4.1000000000000002E-2</v>
      </c>
    </row>
    <row r="59" spans="2:4" x14ac:dyDescent="0.55000000000000004">
      <c r="B59" s="92" t="s">
        <v>62</v>
      </c>
      <c r="C59" s="93"/>
      <c r="D59" s="14">
        <v>4.1399999999999999E-2</v>
      </c>
    </row>
    <row r="60" spans="2:4" x14ac:dyDescent="0.55000000000000004">
      <c r="B60" s="92" t="s">
        <v>63</v>
      </c>
      <c r="C60" s="93"/>
      <c r="D60" s="14">
        <v>3.4799999999999998E-2</v>
      </c>
    </row>
    <row r="61" spans="2:4" x14ac:dyDescent="0.55000000000000004">
      <c r="B61" s="28" t="s">
        <v>64</v>
      </c>
      <c r="C61" s="18" t="s">
        <v>65</v>
      </c>
      <c r="D61" s="14">
        <v>4.4299999999999999E-2</v>
      </c>
    </row>
    <row r="62" spans="2:4" x14ac:dyDescent="0.55000000000000004">
      <c r="B62" s="28" t="s">
        <v>64</v>
      </c>
      <c r="C62" s="19" t="s">
        <v>66</v>
      </c>
      <c r="D62" s="14">
        <v>4.4600000000000001E-2</v>
      </c>
    </row>
    <row r="63" spans="2:4" x14ac:dyDescent="0.25">
      <c r="B63" s="88" t="s">
        <v>22</v>
      </c>
      <c r="C63" s="89"/>
      <c r="D63" s="11">
        <v>5.3199999999999997E-2</v>
      </c>
    </row>
    <row r="64" spans="2:4" x14ac:dyDescent="0.25">
      <c r="B64" s="88" t="s">
        <v>23</v>
      </c>
      <c r="C64" s="89"/>
      <c r="D64" s="11">
        <v>5.3199999999999997E-2</v>
      </c>
    </row>
    <row r="65" spans="2:4" x14ac:dyDescent="0.25">
      <c r="B65" s="88" t="s">
        <v>24</v>
      </c>
      <c r="C65" s="89"/>
      <c r="D65" s="11">
        <v>5.3199999999999997E-2</v>
      </c>
    </row>
  </sheetData>
  <autoFilter ref="B1:D78" xr:uid="{1EE42340-A5FD-40DF-8E33-E627DFC6037A}"/>
  <sortState xmlns:xlrd2="http://schemas.microsoft.com/office/spreadsheetml/2017/richdata2" ref="B5:D44">
    <sortCondition ref="B6:B44"/>
  </sortState>
  <mergeCells count="55">
    <mergeCell ref="B40:C40"/>
    <mergeCell ref="B41:C41"/>
    <mergeCell ref="B43:C43"/>
    <mergeCell ref="B44:C44"/>
    <mergeCell ref="B60:C60"/>
    <mergeCell ref="B57:C57"/>
    <mergeCell ref="B58:C5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65:C65"/>
    <mergeCell ref="B45:C45"/>
    <mergeCell ref="B54:C54"/>
    <mergeCell ref="B55:C55"/>
    <mergeCell ref="B56:C56"/>
    <mergeCell ref="B64:C64"/>
    <mergeCell ref="B59:C59"/>
    <mergeCell ref="B46:C46"/>
    <mergeCell ref="B47:C47"/>
    <mergeCell ref="B48:C48"/>
    <mergeCell ref="B49:C49"/>
    <mergeCell ref="B63:C6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4A1FD205D39047B881A0FC0EEF3FC1" ma:contentTypeVersion="13" ma:contentTypeDescription="新しいドキュメントを作成します。" ma:contentTypeScope="" ma:versionID="ede2e2883b04377c35a787aca7a53747">
  <xsd:schema xmlns:xsd="http://www.w3.org/2001/XMLSchema" xmlns:xs="http://www.w3.org/2001/XMLSchema" xmlns:p="http://schemas.microsoft.com/office/2006/metadata/properties" xmlns:ns2="9a3c6197-fba7-4c0e-8189-d1ba4f90d2a7" xmlns:ns3="c88c793c-1d40-42f5-89ff-bad7c1c29c8b" targetNamespace="http://schemas.microsoft.com/office/2006/metadata/properties" ma:root="true" ma:fieldsID="fb961b1e25df241de1d0374c97c9b253" ns2:_="" ns3:_="">
    <xsd:import namespace="9a3c6197-fba7-4c0e-8189-d1ba4f90d2a7"/>
    <xsd:import namespace="c88c793c-1d40-42f5-89ff-bad7c1c29c8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c6197-fba7-4c0e-8189-d1ba4f90d2a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9339dfd0-b53b-470a-a1af-2eb893bac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c793c-1d40-42f5-89ff-bad7c1c29c8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91e5f4-d85f-4932-bded-5f8c57208528}" ma:internalName="TaxCatchAll" ma:showField="CatchAllData" ma:web="c88c793c-1d40-42f5-89ff-bad7c1c29c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c6197-fba7-4c0e-8189-d1ba4f90d2a7">
      <Terms xmlns="http://schemas.microsoft.com/office/infopath/2007/PartnerControls"/>
    </lcf76f155ced4ddcb4097134ff3c332f>
    <TaxCatchAll xmlns="c88c793c-1d40-42f5-89ff-bad7c1c29c8b" xsi:nil="true"/>
  </documentManagement>
</p:properties>
</file>

<file path=customXml/itemProps1.xml><?xml version="1.0" encoding="utf-8"?>
<ds:datastoreItem xmlns:ds="http://schemas.openxmlformats.org/officeDocument/2006/customXml" ds:itemID="{FD1E5BD3-6A06-45FC-BE17-A632BCE3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c6197-fba7-4c0e-8189-d1ba4f90d2a7"/>
    <ds:schemaRef ds:uri="c88c793c-1d40-42f5-89ff-bad7c1c29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F2D68-8F6B-41F7-BBFC-9810CADC9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CEE27-2C4A-4503-A90B-27C8BF49BA90}">
  <ds:schemaRefs>
    <ds:schemaRef ds:uri="http://purl.org/dc/elements/1.1/"/>
    <ds:schemaRef ds:uri="http://schemas.microsoft.com/office/2006/documentManagement/types"/>
    <ds:schemaRef ds:uri="9a3c6197-fba7-4c0e-8189-d1ba4f90d2a7"/>
    <ds:schemaRef ds:uri="http://purl.org/dc/dcmitype/"/>
    <ds:schemaRef ds:uri="c88c793c-1d40-42f5-89ff-bad7c1c29c8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</vt:lpstr>
      <vt:lpstr>スコープ１</vt:lpstr>
      <vt:lpstr>スコープ２</vt:lpstr>
      <vt:lpstr>スコープ１事業者別排出係数</vt:lpstr>
      <vt:lpstr>スコープ２事業者別排出係数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2024-02-06T00:15:34Z</dcterms:created>
  <dcterms:modified xsi:type="dcterms:W3CDTF">2025-10-30T02:07:04Z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b4fa5d-3ac5-4415-967c-34900a0e1c6f_Enabled">
    <vt:lpwstr>true</vt:lpwstr>
  </property>
  <property fmtid="{D5CDD505-2E9C-101B-9397-08002B2CF9AE}" pid="3" name="MSIP_Label_dbb4fa5d-3ac5-4415-967c-34900a0e1c6f_SetDate">
    <vt:lpwstr>2024-02-08T04:20:20Z</vt:lpwstr>
  </property>
  <property fmtid="{D5CDD505-2E9C-101B-9397-08002B2CF9AE}" pid="4" name="MSIP_Label_dbb4fa5d-3ac5-4415-967c-34900a0e1c6f_Method">
    <vt:lpwstr>Privileged</vt:lpwstr>
  </property>
  <property fmtid="{D5CDD505-2E9C-101B-9397-08002B2CF9AE}" pid="5" name="MSIP_Label_dbb4fa5d-3ac5-4415-967c-34900a0e1c6f_Name">
    <vt:lpwstr>dbb4fa5d-3ac5-4415-967c-34900a0e1c6f</vt:lpwstr>
  </property>
  <property fmtid="{D5CDD505-2E9C-101B-9397-08002B2CF9AE}" pid="6" name="MSIP_Label_dbb4fa5d-3ac5-4415-967c-34900a0e1c6f_SiteId">
    <vt:lpwstr>a629ef32-67ba-47a6-8eb3-ec43935644fc</vt:lpwstr>
  </property>
  <property fmtid="{D5CDD505-2E9C-101B-9397-08002B2CF9AE}" pid="7" name="MSIP_Label_dbb4fa5d-3ac5-4415-967c-34900a0e1c6f_ActionId">
    <vt:lpwstr>c75909b0-1997-4882-b5ce-c4f997d9720e</vt:lpwstr>
  </property>
  <property fmtid="{D5CDD505-2E9C-101B-9397-08002B2CF9AE}" pid="8" name="MSIP_Label_dbb4fa5d-3ac5-4415-967c-34900a0e1c6f_ContentBits">
    <vt:lpwstr>0</vt:lpwstr>
  </property>
  <property fmtid="{D5CDD505-2E9C-101B-9397-08002B2CF9AE}" pid="9" name="ContentTypeId">
    <vt:lpwstr>0x010100854A1FD205D39047B881A0FC0EEF3FC1</vt:lpwstr>
  </property>
  <property fmtid="{D5CDD505-2E9C-101B-9397-08002B2CF9AE}" pid="10" name="MediaServiceImageTags">
    <vt:lpwstr/>
  </property>
</Properties>
</file>